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ustomization" sheetId="1" r:id="rId3"/>
    <sheet state="visible" name="Profit &amp; Loss" sheetId="2" r:id="rId4"/>
    <sheet state="visible" name="Quarters" sheetId="3" r:id="rId5"/>
    <sheet state="visible" name="Balance Sheet" sheetId="4" r:id="rId6"/>
    <sheet state="visible" name="Cash Flow" sheetId="5" r:id="rId7"/>
    <sheet state="visible" name="Data Sheet" sheetId="6" r:id="rId8"/>
    <sheet state="visible" name="Tequity Analysis" sheetId="7" r:id="rId9"/>
    <sheet state="visible" name="Lookup" sheetId="8" r:id="rId10"/>
  </sheets>
  <definedNames>
    <definedName name="UPDATE">'Data Sheet'!$E$1</definedName>
    <definedName name="Return_Ratios">'Tequity Analysis'!$A$5:$K$25</definedName>
  </definedNames>
  <calcPr/>
  <extLst>
    <ext uri="GoogleSheetsCustomDataVersion1">
      <go:sheetsCustomData xmlns:go="http://customooxmlschemas.google.com/" r:id="rId11" roundtripDataSignature="AMtx7mgW1DIX20GE2RScQ/MYLh2eNk/F6w=="/>
    </ext>
  </extLst>
</workbook>
</file>

<file path=xl/comments1.xml><?xml version="1.0" encoding="utf-8"?>
<comments xmlns:r="http://schemas.openxmlformats.org/officeDocument/2006/relationships" xmlns="http://schemas.openxmlformats.org/spreadsheetml/2006/main">
  <authors>
    <author/>
  </authors>
  <commentList>
    <comment authorId="0" ref="A17">
      <text>
        <t xml:space="preserve">======
ID#AAAADB2BQwY
    (2019-05-26 09:08:10)
Price:Cashflow per share ratio is similar to the Price:earnings per share ratio, however, Price:Cashflow gives a more realistic position of a company's cash position which ultimately shareholders want</t>
      </text>
    </comment>
    <comment authorId="0" ref="A33">
      <text>
        <t xml:space="preserve">======
ID#AAAADB2BQwU
    (2019-05-26 09:08:10)
A company which sells its products in this financial year, may not receive payment immediately. Hence, as per accrual method of accounting, companies are allowed to recognise revenue this year and collect cash in the coming years.
Over a long period of time, the cumulative Cashflow from operations (CFO) should be close to the Cumulative profits. If this ratio is significantly low, it means the company is not able to collect money for the sale it is making</t>
      </text>
    </comment>
    <comment authorId="0" ref="A35">
      <text>
        <t xml:space="preserve">======
ID#AAAADB2BQwM
    (2019-05-26 09:08:10)
Free Cashflow to the firm</t>
      </text>
    </comment>
    <comment authorId="0" ref="A22">
      <text>
        <t xml:space="preserve">======
ID#AAAADB2BQwI
    (2019-05-26 09:08:10)
Interest Coverage ratio is the ratio of Operating Profit to Interest expense. Higher the ratio, the better it speaks about the company's ability to comfortably pay the interest expense from operating profits. As a thumb rule, the ratio should be greater than or equal to 3</t>
      </text>
    </comment>
    <comment authorId="0" ref="A25">
      <text>
        <t xml:space="preserve">======
ID#AAAADB2BQwA
    (2019-05-26 09:08:10)
Operating Cashflow to Current liabilities: This ratio is useful in determining the company's ability to fulfil its current liabilities</t>
      </text>
    </comment>
    <comment authorId="0" ref="A14">
      <text>
        <t xml:space="preserve">======
ID#AAAADB2BQv8
    (2019-05-26 09:08:10)
Enterprise Value to EBITDA
Enterprise Value = Market Cap + Debt - Cash</t>
      </text>
    </comment>
    <comment authorId="0" ref="B9">
      <text>
        <t xml:space="preserve">======
ID#AAAADB2BQv4
    (2019-05-26 09:08:10)
We are not computing this value as the earlier value required to calculate the average is not available in data file.</t>
      </text>
    </comment>
    <comment authorId="0" ref="A40">
      <text>
        <t xml:space="preserve">======
ID#AAAADB2BQv0
    (2019-05-26 09:08:10)
Self Sustainable Growth Rate(SSGR)</t>
      </text>
    </comment>
    <comment authorId="0" ref="A23">
      <text>
        <t xml:space="preserve">======
ID#AAAADB2BQvw
    (2019-05-26 09:08:10)
Some investors prefer the Long term debt when calculating this ratio, however, I prefer entire debt</t>
      </text>
    </comment>
    <comment authorId="0" ref="A42">
      <text>
        <t xml:space="preserve">======
ID#AAAADB2BQvs
    (2019-05-26 09:08:10)
Higher the ratio of SSGR to HSGR, it indicates there is a further scope of increasing sales in future without borrowing additional funds from the market. The ratio should ideally be greater than 1</t>
      </text>
    </comment>
  </commentList>
  <extLst>
    <ext uri="GoogleSheetsCustomDataVersion1">
      <go:sheetsCustomData xmlns:go="http://customooxmlschemas.google.com/" r:id="rId1" roundtripDataSignature="AMtx7mgq+enebWcrkmoybiAof9AtdjTAUg=="/>
    </ext>
  </extLst>
</comments>
</file>

<file path=xl/sharedStrings.xml><?xml version="1.0" encoding="utf-8"?>
<sst xmlns="http://schemas.openxmlformats.org/spreadsheetml/2006/main" count="228" uniqueCount="167">
  <si>
    <t>How to use it?</t>
  </si>
  <si>
    <t>You can customize this workbook as you want.</t>
  </si>
  <si>
    <t>SCREENER.IN</t>
  </si>
  <si>
    <t>You can add custom formating, add conditional formating, add your own formulas… do ANYTHING.</t>
  </si>
  <si>
    <t>Please don't edit the "Data Sheet" only.</t>
  </si>
  <si>
    <t>After customization, you can upload this back on Screener.</t>
  </si>
  <si>
    <t>Upload on:</t>
  </si>
  <si>
    <t xml:space="preserve"> https://www.screener.in/excel/</t>
  </si>
  <si>
    <t>Narration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</si>
  <si>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</si>
  <si>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</si>
  <si>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</si>
  <si>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</si>
  <si>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</si>
  <si>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 xml:space="preserve"> screener.feedback@dalal-street.in</t>
  </si>
  <si>
    <t>Trailing</t>
  </si>
  <si>
    <t>Sales</t>
  </si>
  <si>
    <t>Best Case</t>
  </si>
  <si>
    <t>Worst Case</t>
  </si>
  <si>
    <t>Expenses</t>
  </si>
  <si>
    <t>Operating Profit</t>
  </si>
  <si>
    <t>Other Income</t>
  </si>
  <si>
    <t>Depreciation</t>
  </si>
  <si>
    <t>Interest</t>
  </si>
  <si>
    <t>Profit before tax</t>
  </si>
  <si>
    <t>Tax</t>
  </si>
  <si>
    <t>Net profit</t>
  </si>
  <si>
    <t>OPM</t>
  </si>
  <si>
    <t>EPS</t>
  </si>
  <si>
    <t>Price to earning</t>
  </si>
  <si>
    <t>Price</t>
  </si>
  <si>
    <t>RATIOS:</t>
  </si>
  <si>
    <t>Dividend Payout</t>
  </si>
  <si>
    <t>TRENDS:</t>
  </si>
  <si>
    <t>10 YEARS</t>
  </si>
  <si>
    <t>7 YEARS</t>
  </si>
  <si>
    <t>5 YEARS</t>
  </si>
  <si>
    <t>3 YEARS</t>
  </si>
  <si>
    <t>RECENT</t>
  </si>
  <si>
    <t>BEST</t>
  </si>
  <si>
    <t>WORST</t>
  </si>
  <si>
    <t>Sales Growth</t>
  </si>
  <si>
    <t>Price to Earning</t>
  </si>
  <si>
    <t>Equity Share Capital</t>
  </si>
  <si>
    <t>Reserves</t>
  </si>
  <si>
    <t>Borrowings</t>
  </si>
  <si>
    <t>Other Liabilities</t>
  </si>
  <si>
    <t>Total</t>
  </si>
  <si>
    <t>Net Block</t>
  </si>
  <si>
    <t>Capital Work in Progress</t>
  </si>
  <si>
    <t>Investments</t>
  </si>
  <si>
    <t>Other Assets</t>
  </si>
  <si>
    <t>Cash from Operating Activity</t>
  </si>
  <si>
    <t>Cash from Investing Activity</t>
  </si>
  <si>
    <t>Working Capital</t>
  </si>
  <si>
    <t>Cash from Financing Activity</t>
  </si>
  <si>
    <t>Debtors</t>
  </si>
  <si>
    <t>Net Cash Flow</t>
  </si>
  <si>
    <t>Inventory</t>
  </si>
  <si>
    <t>Change in Capex</t>
  </si>
  <si>
    <t>Debtor Days</t>
  </si>
  <si>
    <t>FCFF</t>
  </si>
  <si>
    <t>Inventory Turnover</t>
  </si>
  <si>
    <t>3 year Rolling FCFF</t>
  </si>
  <si>
    <t>FCFF growth CAGR</t>
  </si>
  <si>
    <t>Return on Equity</t>
  </si>
  <si>
    <t>Return on Capital Emp</t>
  </si>
  <si>
    <t>Debt to Equity Ratio</t>
  </si>
  <si>
    <t>Sector</t>
  </si>
  <si>
    <t>Pharma</t>
  </si>
  <si>
    <t>Cost of Equity</t>
  </si>
  <si>
    <t>COMPANY NAME</t>
  </si>
  <si>
    <t>HINDUSTAN ZINC LTD</t>
  </si>
  <si>
    <t>LATEST VERSION</t>
  </si>
  <si>
    <t>PLEASE DO NOT MAKE ANY CHANGES TO THIS SHEET</t>
  </si>
  <si>
    <t>CURRENT VERSION</t>
  </si>
  <si>
    <t>META</t>
  </si>
  <si>
    <t>Number of shares</t>
  </si>
  <si>
    <t>Face Value</t>
  </si>
  <si>
    <t>Current Price</t>
  </si>
  <si>
    <t>Market Capitalization</t>
  </si>
  <si>
    <t>PROFIT &amp; LOSS</t>
  </si>
  <si>
    <t>Report Date</t>
  </si>
  <si>
    <t>Raw Material Cost</t>
  </si>
  <si>
    <t>Change in Inventory</t>
  </si>
  <si>
    <t>Power and Fuel</t>
  </si>
  <si>
    <t>Other Mfr. Exp</t>
  </si>
  <si>
    <t>Employee Cost</t>
  </si>
  <si>
    <t>Selling and admin</t>
  </si>
  <si>
    <t>Other Expenses</t>
  </si>
  <si>
    <t>Dividend Amount</t>
  </si>
  <si>
    <t>Quarters</t>
  </si>
  <si>
    <t>BALANCE SHEET</t>
  </si>
  <si>
    <t>Receivables</t>
  </si>
  <si>
    <t>Cash &amp; Bank</t>
  </si>
  <si>
    <t>No. of Equity Shares</t>
  </si>
  <si>
    <t>New Bonus Shares</t>
  </si>
  <si>
    <t>Face value</t>
  </si>
  <si>
    <t>CASH FLOW:</t>
  </si>
  <si>
    <t>PRICE:</t>
  </si>
  <si>
    <t>DERIVED:</t>
  </si>
  <si>
    <t>Financial Ratios</t>
  </si>
  <si>
    <t>Adjusted Equity Shares in Cr</t>
  </si>
  <si>
    <t>Trend</t>
  </si>
  <si>
    <t>Trend overview</t>
  </si>
  <si>
    <t>Return Ratios</t>
  </si>
  <si>
    <t>Year</t>
  </si>
  <si>
    <t xml:space="preserve">Return on Equity </t>
  </si>
  <si>
    <t>Net Profit Margin</t>
  </si>
  <si>
    <t>FMCG</t>
  </si>
  <si>
    <t>Capital Goods</t>
  </si>
  <si>
    <t>Logistics</t>
  </si>
  <si>
    <t>IT</t>
  </si>
  <si>
    <t>Telecommunication</t>
  </si>
  <si>
    <t>BFSI</t>
  </si>
  <si>
    <t>Asset turnover</t>
  </si>
  <si>
    <t>Construction Material</t>
  </si>
  <si>
    <t>Automobiles</t>
  </si>
  <si>
    <t>Power &amp; Utilities</t>
  </si>
  <si>
    <t>Media &amp; Entertainment</t>
  </si>
  <si>
    <t>Diversified industrial products</t>
  </si>
  <si>
    <t>Oil &amp; Gas</t>
  </si>
  <si>
    <t>EPC</t>
  </si>
  <si>
    <t>Real Estate</t>
  </si>
  <si>
    <t>Other</t>
  </si>
  <si>
    <t>Return on Capital Employed</t>
  </si>
  <si>
    <t>N.A</t>
  </si>
  <si>
    <t>Return on Assets</t>
  </si>
  <si>
    <t>Valuation Ratios</t>
  </si>
  <si>
    <t>EV:EBITDA</t>
  </si>
  <si>
    <t>Price:Earnings ratio</t>
  </si>
  <si>
    <t>Price:Book value ratio</t>
  </si>
  <si>
    <t>Price:Cashflow per share</t>
  </si>
  <si>
    <t>Market Cap : Sales</t>
  </si>
  <si>
    <t>Liquidity &amp; Solvency Ratios</t>
  </si>
  <si>
    <t>Interest coverage</t>
  </si>
  <si>
    <t>Debt:Equity ratio</t>
  </si>
  <si>
    <t>Current Ratio</t>
  </si>
  <si>
    <t>OCF:Current liabilities</t>
  </si>
  <si>
    <t>Operational Performance</t>
  </si>
  <si>
    <t>Receivable Days</t>
  </si>
  <si>
    <t>Inventory Days</t>
  </si>
  <si>
    <t>Tequity Analysis</t>
  </si>
  <si>
    <t>Cumulative CFO:Cumulative PAT</t>
  </si>
  <si>
    <t>Historical Sales Growth Rate(HSGR)</t>
  </si>
  <si>
    <t>3 years</t>
  </si>
  <si>
    <t>5 years</t>
  </si>
  <si>
    <t>7 years</t>
  </si>
  <si>
    <t>9 years</t>
  </si>
  <si>
    <t>SSGR</t>
  </si>
  <si>
    <t>SSGR:HSGR ratio</t>
  </si>
  <si>
    <t>Fair Value Calculation</t>
  </si>
  <si>
    <t>Select the sector in which your company falls</t>
  </si>
  <si>
    <t>Assumptions</t>
  </si>
  <si>
    <t>Free Cash Flow growth rate(FCFF)</t>
  </si>
  <si>
    <t>Year 1-3</t>
  </si>
  <si>
    <t>Year 4-7</t>
  </si>
  <si>
    <t>Year 8-10</t>
  </si>
  <si>
    <t>Perpetual growth rate</t>
  </si>
  <si>
    <t>Cost of Capital / Discount rate</t>
  </si>
  <si>
    <t>Terminal Value</t>
  </si>
  <si>
    <t>Projected FCFF</t>
  </si>
  <si>
    <t>Discounted FCFF</t>
  </si>
  <si>
    <t>Total Discounted FCFF</t>
  </si>
  <si>
    <t>Fair value per share</t>
  </si>
  <si>
    <t>Current share price</t>
  </si>
  <si>
    <t>Current:Fair Ratio</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</si>
</sst>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 * #,##0.00_ ;_ * \-#,##0.00_ ;_ * &quot;-&quot;??_ ;_ @_ "/>
    <numFmt numFmtId="165" formatCode="[$-409]mmm\-yy"/>
    <numFmt numFmtId="166" formatCode="_(* #,##0.00_);_(* \(#,##0.00\);_(* &quot;-&quot;??_);_(@_)"/>
    <numFmt numFmtId="167" formatCode="_ * #,##0_ ;_ * \-#,##0_ ;_ * &quot;-&quot;??_ ;_ @_ "/>
  </numFmts>
  <fonts count="17">
    <font>
      <sz val="11.0"/>
      <color rgb="FF000000"/>
      <name val="Calibri"/>
    </font>
    <font>
      <b/>
      <sz val="16.0"/>
      <color rgb="FF000000"/>
      <name val="Calibri"/>
    </font>
    <font>
      <b/>
      <sz val="11.0"/>
      <color rgb="FF000000"/>
      <name val="Calibri"/>
    </font>
    <font/>
    <font>
      <b/>
      <sz val="11.0"/>
      <color rgb="FFFF0000"/>
      <name val="Calibri"/>
    </font>
    <font>
      <b/>
      <u/>
      <sz val="11.0"/>
      <color rgb="FF000000"/>
      <name val="Calibri"/>
    </font>
    <font>
      <b/>
      <sz val="11.0"/>
      <color rgb="FFFFFFFF"/>
      <name val="Calibri"/>
    </font>
    <font>
      <b/>
      <u/>
      <sz val="11.0"/>
      <color rgb="FFFF8119"/>
      <name val="Calibri"/>
    </font>
    <font>
      <b/>
      <u/>
      <sz val="11.0"/>
      <color rgb="FFFF8119"/>
      <name val="Calibri"/>
    </font>
    <font>
      <sz val="11.0"/>
      <name val="Calibri"/>
    </font>
    <font>
      <u/>
      <sz val="11.0"/>
      <color rgb="FFFF8119"/>
      <name val="Calibri"/>
    </font>
    <font>
      <b/>
      <sz val="16.0"/>
      <color rgb="FFFFFFFF"/>
      <name val="Calibri"/>
    </font>
    <font>
      <b/>
    </font>
    <font>
      <b/>
      <sz val="11.0"/>
      <name val="Calibri"/>
    </font>
    <font>
      <b/>
      <sz val="11.0"/>
      <color rgb="FFF3F3F3"/>
      <name val="Calibri"/>
    </font>
    <font>
      <sz val="11.0"/>
      <color rgb="FF333333"/>
      <name val="Arial"/>
    </font>
    <font>
      <u/>
    </font>
  </fonts>
  <fills count="9">
    <fill>
      <patternFill patternType="none"/>
    </fill>
    <fill>
      <patternFill patternType="lightGray"/>
    </fill>
    <fill>
      <patternFill patternType="solid">
        <fgColor rgb="FF0275D8"/>
        <bgColor rgb="FF0275D8"/>
      </patternFill>
    </fill>
    <fill>
      <patternFill patternType="solid">
        <fgColor rgb="FF79CBDF"/>
        <bgColor rgb="FF79CBDF"/>
      </patternFill>
    </fill>
    <fill>
      <patternFill patternType="solid">
        <fgColor rgb="FFF2A176"/>
        <bgColor rgb="FFF2A176"/>
      </patternFill>
    </fill>
    <fill>
      <patternFill patternType="solid">
        <fgColor rgb="FF7D3C4A"/>
        <bgColor rgb="FF7D3C4A"/>
      </patternFill>
    </fill>
    <fill>
      <patternFill patternType="solid">
        <fgColor rgb="FF333333"/>
        <bgColor rgb="FF333333"/>
      </patternFill>
    </fill>
    <fill>
      <patternFill patternType="solid">
        <fgColor rgb="FFDAA520"/>
        <bgColor rgb="FFDAA520"/>
      </patternFill>
    </fill>
    <fill>
      <patternFill patternType="solid">
        <fgColor rgb="FFFFFFFF"/>
        <bgColor rgb="FFFFFFFF"/>
      </patternFill>
    </fill>
  </fills>
  <borders count="4">
    <border/>
    <border>
      <left/>
      <right/>
      <top/>
      <bottom/>
    </border>
    <border>
      <left/>
      <top/>
      <bottom/>
    </border>
    <border>
      <top/>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0" fillId="0" fontId="1" numFmtId="0" xfId="0" applyFont="1"/>
    <xf borderId="0" fillId="0" fontId="2" numFmtId="164" xfId="0" applyFont="1" applyNumberFormat="1"/>
    <xf borderId="0" fillId="0" fontId="0" numFmtId="0" xfId="0" applyFont="1"/>
    <xf borderId="0" fillId="0" fontId="2" numFmtId="0" xfId="0" applyFont="1"/>
    <xf borderId="0" fillId="0" fontId="0" numFmtId="0" xfId="0" applyAlignment="1" applyFont="1">
      <alignment horizontal="left"/>
    </xf>
    <xf borderId="0" fillId="0" fontId="3" numFmtId="164" xfId="0" applyFont="1" applyNumberFormat="1"/>
    <xf borderId="0" fillId="0" fontId="4" numFmtId="0" xfId="0" applyFont="1"/>
    <xf borderId="0" fillId="0" fontId="5" numFmtId="0" xfId="0" applyFont="1"/>
    <xf borderId="1" fillId="2" fontId="6" numFmtId="0" xfId="0" applyBorder="1" applyFill="1" applyFont="1"/>
    <xf borderId="0" fillId="0" fontId="7" numFmtId="0" xfId="0" applyAlignment="1" applyFont="1">
      <alignment horizontal="left"/>
    </xf>
    <xf borderId="1" fillId="2" fontId="6" numFmtId="165" xfId="0" applyAlignment="1" applyBorder="1" applyFont="1" applyNumberFormat="1">
      <alignment horizontal="center"/>
    </xf>
    <xf borderId="0" fillId="0" fontId="8" numFmtId="0" xfId="0" applyFont="1"/>
    <xf borderId="1" fillId="2" fontId="6" numFmtId="0" xfId="0" applyAlignment="1" applyBorder="1" applyFont="1">
      <alignment horizontal="center"/>
    </xf>
    <xf borderId="0" fillId="0" fontId="0" numFmtId="164" xfId="0" applyFont="1" applyNumberFormat="1"/>
    <xf borderId="0" fillId="0" fontId="2" numFmtId="9" xfId="0" applyFont="1" applyNumberFormat="1"/>
    <xf borderId="0" fillId="0" fontId="9" numFmtId="0" xfId="0" applyFont="1"/>
    <xf borderId="0" fillId="0" fontId="0" numFmtId="9" xfId="0" applyFont="1" applyNumberFormat="1"/>
    <xf borderId="1" fillId="3" fontId="6" numFmtId="164" xfId="0" applyBorder="1" applyFill="1" applyFont="1" applyNumberFormat="1"/>
    <xf borderId="1" fillId="4" fontId="6" numFmtId="164" xfId="0" applyBorder="1" applyFill="1" applyFont="1" applyNumberFormat="1"/>
    <xf borderId="0" fillId="0" fontId="0" numFmtId="10" xfId="0" applyFont="1" applyNumberFormat="1"/>
    <xf borderId="0" fillId="0" fontId="2" numFmtId="10" xfId="0" applyFont="1" applyNumberFormat="1"/>
    <xf borderId="0" fillId="0" fontId="0" numFmtId="164" xfId="0" applyAlignment="1" applyFont="1" applyNumberFormat="1">
      <alignment horizontal="center"/>
    </xf>
    <xf borderId="0" fillId="0" fontId="2" numFmtId="164" xfId="0" applyAlignment="1" applyFont="1" applyNumberFormat="1">
      <alignment horizontal="center"/>
    </xf>
    <xf borderId="0" fillId="0" fontId="10" numFmtId="164" xfId="0" applyAlignment="1" applyFont="1" applyNumberFormat="1">
      <alignment horizontal="center"/>
    </xf>
    <xf borderId="2" fillId="5" fontId="6" numFmtId="164" xfId="0" applyAlignment="1" applyBorder="1" applyFill="1" applyFont="1" applyNumberFormat="1">
      <alignment horizontal="center"/>
    </xf>
    <xf borderId="3" fillId="0" fontId="3" numFmtId="0" xfId="0" applyBorder="1" applyFont="1"/>
    <xf borderId="1" fillId="2" fontId="6" numFmtId="165" xfId="0" applyBorder="1" applyFont="1" applyNumberFormat="1"/>
    <xf borderId="0" fillId="0" fontId="9" numFmtId="165" xfId="0" applyFont="1" applyNumberFormat="1"/>
    <xf borderId="0" fillId="6" fontId="11" numFmtId="0" xfId="0" applyAlignment="1" applyFill="1" applyFont="1">
      <alignment vertical="bottom"/>
    </xf>
    <xf borderId="0" fillId="0" fontId="3" numFmtId="0" xfId="0" applyAlignment="1" applyFont="1">
      <alignment shrinkToFit="0" wrapText="1"/>
    </xf>
    <xf borderId="0" fillId="0" fontId="0" numFmtId="166" xfId="0" applyFont="1" applyNumberFormat="1"/>
    <xf borderId="1" fillId="7" fontId="6" numFmtId="165" xfId="0" applyAlignment="1" applyBorder="1" applyFill="1" applyFont="1" applyNumberFormat="1">
      <alignment horizontal="center"/>
    </xf>
    <xf borderId="0" fillId="0" fontId="12" numFmtId="0" xfId="0" applyFont="1"/>
    <xf borderId="0" fillId="0" fontId="12" numFmtId="0" xfId="0" applyAlignment="1" applyFont="1">
      <alignment shrinkToFit="0" wrapText="1"/>
    </xf>
    <xf borderId="0" fillId="0" fontId="13" numFmtId="0" xfId="0" applyAlignment="1" applyFont="1">
      <alignment vertical="bottom"/>
    </xf>
    <xf borderId="0" fillId="8" fontId="9" numFmtId="0" xfId="0" applyAlignment="1" applyFill="1" applyFont="1">
      <alignment vertical="bottom"/>
    </xf>
    <xf borderId="0" fillId="8" fontId="3" numFmtId="10" xfId="0" applyFont="1" applyNumberFormat="1"/>
    <xf borderId="0" fillId="0" fontId="3" numFmtId="4" xfId="0" applyAlignment="1" applyFont="1" applyNumberFormat="1">
      <alignment shrinkToFit="0" wrapText="1"/>
    </xf>
    <xf borderId="0" fillId="0" fontId="3" numFmtId="10" xfId="0" applyFont="1" applyNumberFormat="1"/>
    <xf borderId="0" fillId="0" fontId="3" numFmtId="0" xfId="0" applyFont="1"/>
    <xf borderId="0" fillId="0" fontId="3" numFmtId="9" xfId="0" applyFont="1" applyNumberFormat="1"/>
    <xf borderId="0" fillId="8" fontId="9" numFmtId="2" xfId="0" applyAlignment="1" applyFont="1" applyNumberFormat="1">
      <alignment horizontal="right" vertical="bottom"/>
    </xf>
    <xf borderId="0" fillId="8" fontId="9" numFmtId="10" xfId="0" applyAlignment="1" applyFont="1" applyNumberFormat="1">
      <alignment vertical="bottom"/>
    </xf>
    <xf borderId="0" fillId="8" fontId="9" numFmtId="10" xfId="0" applyAlignment="1" applyFont="1" applyNumberFormat="1">
      <alignment horizontal="right" vertical="bottom"/>
    </xf>
    <xf borderId="0" fillId="0" fontId="3" numFmtId="0" xfId="0" applyFont="1"/>
    <xf borderId="0" fillId="8" fontId="3" numFmtId="0" xfId="0" applyFont="1"/>
    <xf borderId="0" fillId="8" fontId="3" numFmtId="0" xfId="0" applyAlignment="1" applyFont="1">
      <alignment shrinkToFit="0" wrapText="1"/>
    </xf>
    <xf borderId="1" fillId="7" fontId="14" numFmtId="165" xfId="0" applyAlignment="1" applyBorder="1" applyFont="1" applyNumberFormat="1">
      <alignment horizontal="center"/>
    </xf>
    <xf borderId="0" fillId="8" fontId="3" numFmtId="2" xfId="0" applyFont="1" applyNumberFormat="1"/>
    <xf borderId="0" fillId="8" fontId="3" numFmtId="164" xfId="0" applyFont="1" applyNumberFormat="1"/>
    <xf borderId="0" fillId="8" fontId="3" numFmtId="0" xfId="0" applyFont="1"/>
    <xf borderId="0" fillId="0" fontId="9" numFmtId="2" xfId="0" applyAlignment="1" applyFont="1" applyNumberFormat="1">
      <alignment horizontal="right" vertical="bottom"/>
    </xf>
    <xf borderId="0" fillId="8" fontId="3" numFmtId="4" xfId="0" applyFont="1" applyNumberFormat="1"/>
    <xf borderId="0" fillId="0" fontId="9" numFmtId="0" xfId="0" applyAlignment="1" applyFont="1">
      <alignment vertical="bottom"/>
    </xf>
    <xf borderId="0" fillId="8" fontId="3" numFmtId="0" xfId="0" applyAlignment="1" applyFont="1">
      <alignment horizontal="center"/>
    </xf>
    <xf borderId="0" fillId="0" fontId="3" numFmtId="167" xfId="0" applyFont="1" applyNumberFormat="1"/>
    <xf borderId="0" fillId="0" fontId="3" numFmtId="1" xfId="0" applyFont="1" applyNumberFormat="1"/>
    <xf borderId="0" fillId="8" fontId="13" numFmtId="0" xfId="0" applyAlignment="1" applyFont="1">
      <alignment vertical="bottom"/>
    </xf>
    <xf borderId="0" fillId="0" fontId="3" numFmtId="2" xfId="0" applyFont="1" applyNumberFormat="1"/>
    <xf borderId="0" fillId="7" fontId="3" numFmtId="0" xfId="0" applyFont="1"/>
    <xf borderId="0" fillId="8" fontId="15" numFmtId="10" xfId="0" applyFont="1" applyNumberFormat="1"/>
    <xf borderId="0" fillId="0" fontId="3" numFmtId="4" xfId="0" applyFont="1" applyNumberFormat="1"/>
    <xf borderId="0" fillId="8" fontId="15" numFmtId="0" xfId="0" applyFont="1"/>
    <xf borderId="0" fillId="0" fontId="16" numFmtId="0" xfId="0" applyFont="1"/>
    <xf borderId="0" fillId="7" fontId="3" numFmtId="165" xfId="0" applyFont="1" applyNumberFormat="1"/>
  </cellXfs>
  <cellStyles count="1">
    <cellStyle xfId="0" name="Normal" builtinId="0"/>
  </cellStyles>
  <dxfs count="6">
    <dxf>
      <font>
        <b/>
        <color rgb="FFFFFFFF"/>
      </font>
      <fill>
        <patternFill patternType="solid">
          <fgColor rgb="FFDA1F28"/>
          <bgColor rgb="FFDA1F28"/>
        </patternFill>
      </fill>
      <border/>
    </dxf>
    <dxf>
      <font/>
      <fill>
        <patternFill patternType="solid">
          <fgColor rgb="FF93C47D"/>
          <bgColor rgb="FF93C47D"/>
        </patternFill>
      </fill>
      <border/>
    </dxf>
    <dxf>
      <font/>
      <fill>
        <patternFill patternType="solid">
          <fgColor rgb="FFE06666"/>
          <bgColor rgb="FFE06666"/>
        </patternFill>
      </fill>
      <border/>
    </dxf>
    <dxf>
      <font/>
      <fill>
        <patternFill patternType="none"/>
      </fill>
      <border/>
    </dxf>
    <dxf>
      <font/>
      <fill>
        <patternFill patternType="solid">
          <fgColor rgb="FFF3F3F3"/>
          <bgColor rgb="FFF3F3F3"/>
        </patternFill>
      </fill>
      <border/>
    </dxf>
    <dxf>
      <font/>
      <fill>
        <patternFill patternType="solid">
          <fgColor rgb="FFFFFFFF"/>
          <bgColor rgb="FFFFFFFF"/>
        </patternFill>
      </fill>
      <border/>
    </dxf>
  </dxfs>
  <tableStyles count="1">
    <tableStyle count="2" pivot="0" name="Tequity Analysis-style">
      <tableStyleElement dxfId="4" type="firstRowStripe"/>
      <tableStyleElement dxfId="5"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customschemas.google.com/relationships/workbookmetadata" Target="metadata"/><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tables/table1.xml><?xml version="1.0" encoding="utf-8"?>
<table xmlns="http://schemas.openxmlformats.org/spreadsheetml/2006/main" headerRowCount="0" ref="B8:K25" displayName="Table_1" id="1">
  <tableColumns count="1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s>
  <tableStyleInfo name="Tequity Analysis-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hyperlink" Target="http://www.screener.in/exce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screener.in/"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screener.in/"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www.screener.in/"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www.screener.in/"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7.xml"/><Relationship Id="rId3" Type="http://schemas.openxmlformats.org/officeDocument/2006/relationships/vmlDrawing" Target="../drawings/vmlDrawing1.vml"/><Relationship Id="rId5"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2" width="10.43"/>
    <col customWidth="1" min="3" max="3" width="13.29"/>
    <col customWidth="1" min="4" max="5" width="8.86"/>
    <col customWidth="1" min="6" max="6" width="6.86"/>
    <col customWidth="1" min="7" max="26" width="8.86"/>
  </cols>
  <sheetData>
    <row r="1">
      <c r="A1" s="1" t="s">
        <v>0</v>
      </c>
      <c r="B1" s="3"/>
      <c r="C1" s="5"/>
      <c r="D1" s="3"/>
      <c r="E1" s="3"/>
      <c r="F1" s="3"/>
      <c r="G1" s="3"/>
      <c r="H1" s="3"/>
      <c r="I1" s="3"/>
      <c r="J1" s="3"/>
      <c r="K1" s="3"/>
      <c r="L1" s="3"/>
      <c r="M1" s="3"/>
      <c r="N1" s="3"/>
      <c r="O1" s="3"/>
      <c r="P1" s="3"/>
      <c r="Q1" s="3"/>
      <c r="R1" s="3"/>
      <c r="S1" s="3"/>
      <c r="T1" s="3"/>
      <c r="U1" s="3"/>
      <c r="V1" s="3"/>
      <c r="W1" s="3"/>
    </row>
    <row r="2">
      <c r="A2" s="4"/>
      <c r="B2" s="3"/>
      <c r="C2" s="5"/>
      <c r="D2" s="3"/>
      <c r="E2" s="3"/>
      <c r="F2" s="3"/>
      <c r="G2" s="3"/>
      <c r="H2" s="3"/>
      <c r="I2" s="3"/>
      <c r="J2" s="3"/>
      <c r="K2" s="3"/>
      <c r="L2" s="3"/>
      <c r="M2" s="3"/>
      <c r="N2" s="3"/>
      <c r="O2" s="3"/>
      <c r="P2" s="3"/>
      <c r="Q2" s="3"/>
      <c r="R2" s="3"/>
      <c r="S2" s="3"/>
      <c r="T2" s="3"/>
      <c r="U2" s="3"/>
      <c r="V2" s="3"/>
      <c r="W2" s="3"/>
    </row>
    <row r="3">
      <c r="A3" s="4" t="s">
        <v>1</v>
      </c>
      <c r="B3" s="3"/>
      <c r="C3" s="5"/>
      <c r="D3" s="3"/>
      <c r="E3" s="3"/>
      <c r="F3" s="3"/>
      <c r="G3" s="3"/>
      <c r="H3" s="3"/>
      <c r="I3" s="3"/>
      <c r="J3" s="3"/>
      <c r="K3" s="3"/>
      <c r="L3" s="3"/>
      <c r="M3" s="3"/>
      <c r="N3" s="3"/>
      <c r="O3" s="3"/>
      <c r="P3" s="3"/>
      <c r="Q3" s="3"/>
      <c r="R3" s="3"/>
      <c r="S3" s="3"/>
      <c r="T3" s="3"/>
      <c r="U3" s="3"/>
      <c r="V3" s="3"/>
      <c r="W3" s="3"/>
    </row>
    <row r="4">
      <c r="A4" s="4"/>
      <c r="B4" s="3" t="s">
        <v>3</v>
      </c>
      <c r="C4" s="5"/>
      <c r="D4" s="3"/>
      <c r="E4" s="3"/>
      <c r="F4" s="3"/>
      <c r="G4" s="3"/>
      <c r="H4" s="3"/>
      <c r="I4" s="3"/>
      <c r="J4" s="3"/>
      <c r="K4" s="3"/>
      <c r="L4" s="3"/>
      <c r="M4" s="3"/>
      <c r="N4" s="3"/>
      <c r="O4" s="3"/>
      <c r="P4" s="3"/>
      <c r="Q4" s="3"/>
      <c r="R4" s="3"/>
      <c r="S4" s="3"/>
      <c r="T4" s="3"/>
      <c r="U4" s="3"/>
      <c r="V4" s="3"/>
      <c r="W4" s="3"/>
    </row>
    <row r="5">
      <c r="A5" s="4"/>
      <c r="B5" s="3" t="s">
        <v>4</v>
      </c>
      <c r="C5" s="5"/>
      <c r="D5" s="3"/>
      <c r="E5" s="3"/>
      <c r="F5" s="3"/>
      <c r="G5" s="3"/>
      <c r="H5" s="3"/>
      <c r="I5" s="3"/>
      <c r="J5" s="3"/>
      <c r="K5" s="3"/>
      <c r="L5" s="3"/>
      <c r="M5" s="3"/>
      <c r="N5" s="3"/>
      <c r="O5" s="3"/>
      <c r="P5" s="3"/>
      <c r="Q5" s="3"/>
      <c r="R5" s="3"/>
      <c r="S5" s="3"/>
      <c r="T5" s="3"/>
      <c r="U5" s="3"/>
      <c r="V5" s="3"/>
      <c r="W5" s="3"/>
    </row>
    <row r="6">
      <c r="A6" s="4"/>
      <c r="B6" s="3"/>
      <c r="C6" s="5"/>
      <c r="D6" s="3"/>
      <c r="E6" s="3"/>
      <c r="F6" s="3"/>
      <c r="G6" s="3"/>
      <c r="H6" s="3"/>
      <c r="I6" s="3"/>
      <c r="J6" s="3"/>
      <c r="K6" s="3"/>
      <c r="L6" s="3"/>
      <c r="M6" s="3"/>
      <c r="N6" s="3"/>
      <c r="O6" s="3"/>
      <c r="P6" s="3"/>
      <c r="Q6" s="3"/>
      <c r="R6" s="3"/>
      <c r="S6" s="3"/>
      <c r="T6" s="3"/>
      <c r="U6" s="3"/>
      <c r="V6" s="3"/>
      <c r="W6" s="3"/>
    </row>
    <row r="7">
      <c r="A7" s="4" t="s">
        <v>5</v>
      </c>
      <c r="B7" s="3"/>
      <c r="C7" s="5"/>
      <c r="D7" s="3"/>
      <c r="E7" s="3"/>
      <c r="F7" s="3"/>
      <c r="G7" s="3"/>
      <c r="H7" s="3"/>
      <c r="I7" s="3"/>
      <c r="J7" s="3"/>
      <c r="K7" s="3"/>
      <c r="L7" s="3"/>
      <c r="M7" s="3"/>
      <c r="N7" s="3"/>
      <c r="O7" s="3"/>
      <c r="P7" s="3"/>
      <c r="Q7" s="3"/>
      <c r="R7" s="3"/>
      <c r="S7" s="3"/>
      <c r="T7" s="3"/>
      <c r="U7" s="3"/>
      <c r="V7" s="3"/>
      <c r="W7" s="3"/>
    </row>
    <row r="8">
      <c r="A8" s="4"/>
      <c r="B8" s="3" t="s">
        <v>6</v>
      </c>
      <c r="C8" s="10" t="s">
        <v>7</v>
      </c>
      <c r="D8" s="3"/>
      <c r="E8" s="3"/>
      <c r="F8" s="3"/>
      <c r="G8" s="3"/>
      <c r="H8" s="3"/>
      <c r="I8" s="3"/>
      <c r="J8" s="3"/>
      <c r="K8" s="3"/>
      <c r="L8" s="3"/>
      <c r="M8" s="3"/>
      <c r="N8" s="3"/>
      <c r="O8" s="3"/>
      <c r="P8" s="3"/>
      <c r="Q8" s="3"/>
      <c r="R8" s="3"/>
      <c r="S8" s="3"/>
      <c r="T8" s="3"/>
      <c r="U8" s="3"/>
      <c r="V8" s="3"/>
      <c r="W8" s="3"/>
    </row>
    <row r="9">
      <c r="A9" s="4"/>
      <c r="B9" s="3"/>
      <c r="C9" s="5"/>
      <c r="D9" s="3"/>
      <c r="E9" s="3"/>
      <c r="F9" s="3"/>
      <c r="G9" s="3"/>
      <c r="H9" s="3"/>
      <c r="I9" s="3"/>
      <c r="J9" s="3"/>
      <c r="K9" s="3"/>
      <c r="L9" s="3"/>
      <c r="M9" s="3"/>
      <c r="N9" s="3"/>
      <c r="O9" s="3"/>
      <c r="P9" s="3"/>
      <c r="Q9" s="3"/>
      <c r="R9" s="3"/>
      <c r="S9" s="3"/>
      <c r="T9" s="3"/>
      <c r="U9" s="3"/>
      <c r="V9" s="3"/>
      <c r="W9" s="3"/>
      <c r="X9" s="3"/>
      <c r="Y9" s="3"/>
      <c r="Z9" s="3"/>
    </row>
    <row r="10">
      <c r="A10" s="4" t="s">
        <v>9</v>
      </c>
      <c r="B10" s="3"/>
      <c r="C10" s="5"/>
      <c r="D10" s="3"/>
      <c r="E10" s="3"/>
      <c r="F10" s="3"/>
      <c r="G10" s="3"/>
      <c r="H10" s="3"/>
      <c r="I10" s="3"/>
      <c r="J10" s="3"/>
      <c r="K10" s="3"/>
      <c r="L10" s="3"/>
      <c r="M10" s="3"/>
      <c r="N10" s="3"/>
      <c r="O10" s="3"/>
      <c r="P10" s="3"/>
      <c r="Q10" s="3"/>
      <c r="R10" s="3"/>
      <c r="S10" s="3"/>
      <c r="T10" s="3"/>
      <c r="U10" s="3"/>
      <c r="V10" s="3"/>
      <c r="W10" s="3"/>
      <c r="X10" s="3"/>
      <c r="Y10" s="3"/>
      <c r="Z10" s="3"/>
    </row>
    <row r="11">
      <c r="A11" s="4"/>
      <c r="B11" s="3" t="s">
        <v>10</v>
      </c>
      <c r="C11" s="5"/>
      <c r="D11" s="3"/>
      <c r="E11" s="3"/>
      <c r="F11" s="3"/>
      <c r="G11" s="3"/>
      <c r="H11" s="3"/>
      <c r="I11" s="3"/>
      <c r="J11" s="3"/>
      <c r="K11" s="3"/>
      <c r="L11" s="3"/>
      <c r="M11" s="3"/>
      <c r="N11" s="3"/>
      <c r="O11" s="3"/>
      <c r="P11" s="3"/>
      <c r="Q11" s="3"/>
      <c r="R11" s="3"/>
      <c r="S11" s="3"/>
      <c r="T11" s="3"/>
      <c r="U11" s="3"/>
      <c r="V11" s="3"/>
      <c r="W11" s="3"/>
      <c r="X11" s="3"/>
      <c r="Y11" s="3"/>
      <c r="Z11" s="3"/>
    </row>
    <row r="12">
      <c r="A12" s="4"/>
      <c r="B12" s="3"/>
      <c r="C12" s="5"/>
      <c r="D12" s="3"/>
      <c r="E12" s="3"/>
      <c r="F12" s="3"/>
      <c r="G12" s="3"/>
      <c r="H12" s="3"/>
      <c r="I12" s="3"/>
      <c r="J12" s="3"/>
      <c r="K12" s="3"/>
      <c r="L12" s="3"/>
      <c r="M12" s="3"/>
      <c r="N12" s="3"/>
      <c r="O12" s="3"/>
      <c r="P12" s="3"/>
      <c r="Q12" s="3"/>
      <c r="R12" s="3"/>
      <c r="S12" s="3"/>
      <c r="T12" s="3"/>
      <c r="U12" s="3"/>
      <c r="V12" s="3"/>
      <c r="W12" s="3"/>
      <c r="X12" s="3"/>
      <c r="Y12" s="3"/>
      <c r="Z12" s="3"/>
    </row>
    <row r="13">
      <c r="A13" s="4"/>
      <c r="B13" s="3"/>
      <c r="C13" s="5"/>
      <c r="D13" s="3"/>
      <c r="E13" s="3"/>
      <c r="F13" s="3"/>
      <c r="G13" s="3"/>
      <c r="H13" s="3"/>
      <c r="I13" s="3"/>
      <c r="J13" s="3"/>
      <c r="K13" s="3"/>
      <c r="L13" s="3"/>
      <c r="M13" s="3"/>
      <c r="N13" s="3"/>
      <c r="O13" s="3"/>
      <c r="P13" s="3"/>
      <c r="Q13" s="3"/>
      <c r="R13" s="3"/>
      <c r="S13" s="3"/>
      <c r="T13" s="3"/>
      <c r="U13" s="3"/>
      <c r="V13" s="3"/>
      <c r="W13" s="3"/>
      <c r="X13" s="3"/>
      <c r="Y13" s="3"/>
      <c r="Z13" s="3"/>
    </row>
    <row r="14">
      <c r="A14" s="4" t="s">
        <v>11</v>
      </c>
      <c r="B14" s="3"/>
      <c r="C14" s="5"/>
      <c r="D14" s="3"/>
      <c r="E14" s="3"/>
      <c r="F14" s="3"/>
      <c r="G14" s="3"/>
      <c r="H14" s="3"/>
      <c r="I14" s="3"/>
      <c r="J14" s="3"/>
      <c r="K14" s="3"/>
      <c r="L14" s="3"/>
      <c r="M14" s="3"/>
      <c r="N14" s="3"/>
      <c r="O14" s="3"/>
      <c r="P14" s="3"/>
      <c r="Q14" s="3"/>
      <c r="R14" s="3"/>
      <c r="S14" s="3"/>
      <c r="T14" s="3"/>
      <c r="U14" s="3"/>
      <c r="V14" s="3"/>
      <c r="W14" s="3"/>
      <c r="X14" s="3"/>
      <c r="Y14" s="3"/>
      <c r="Z14" s="3"/>
    </row>
    <row r="15">
      <c r="A15" s="4"/>
      <c r="B15" s="3" t="s">
        <v>12</v>
      </c>
      <c r="C15" s="5"/>
      <c r="D15" s="3"/>
      <c r="E15" s="3"/>
      <c r="F15" s="3"/>
      <c r="G15" s="3"/>
      <c r="H15" s="3"/>
      <c r="I15" s="3"/>
      <c r="J15" s="3"/>
      <c r="K15" s="3"/>
      <c r="L15" s="3"/>
      <c r="M15" s="3"/>
      <c r="N15" s="3"/>
      <c r="O15" s="3"/>
      <c r="P15" s="3"/>
      <c r="Q15" s="3"/>
      <c r="R15" s="3"/>
      <c r="S15" s="3"/>
      <c r="T15" s="3"/>
      <c r="U15" s="3"/>
      <c r="V15" s="3"/>
      <c r="W15" s="3"/>
      <c r="X15" s="3"/>
      <c r="Y15" s="3"/>
      <c r="Z15" s="3"/>
    </row>
    <row r="16">
      <c r="A16" s="4"/>
      <c r="B16" s="3" t="s">
        <v>13</v>
      </c>
      <c r="C16" s="5"/>
      <c r="D16" s="3"/>
      <c r="E16" s="3"/>
      <c r="F16" s="3"/>
      <c r="G16" s="12" t="s">
        <v>14</v>
      </c>
      <c r="H16" s="3"/>
      <c r="I16" s="3"/>
      <c r="J16" s="3"/>
      <c r="K16" s="3"/>
      <c r="L16" s="3"/>
      <c r="M16" s="3"/>
      <c r="N16" s="3"/>
      <c r="O16" s="3"/>
      <c r="P16" s="3"/>
      <c r="Q16" s="3"/>
      <c r="R16" s="3"/>
      <c r="S16" s="3"/>
      <c r="T16" s="3"/>
      <c r="U16" s="3"/>
      <c r="V16" s="3"/>
      <c r="W16" s="3"/>
      <c r="X16" s="3"/>
      <c r="Y16" s="3"/>
      <c r="Z16" s="3"/>
    </row>
    <row r="17">
      <c r="A17" s="4"/>
      <c r="B17" s="3"/>
      <c r="C17" s="5"/>
      <c r="D17" s="3"/>
      <c r="E17" s="3"/>
      <c r="F17" s="3"/>
      <c r="G17" s="3"/>
      <c r="H17" s="3"/>
      <c r="I17" s="3"/>
      <c r="J17" s="3"/>
      <c r="K17" s="3"/>
      <c r="L17" s="3"/>
      <c r="M17" s="3"/>
      <c r="N17" s="3"/>
      <c r="O17" s="3"/>
      <c r="P17" s="3"/>
      <c r="Q17" s="3"/>
      <c r="R17" s="3"/>
      <c r="S17" s="3"/>
      <c r="T17" s="3"/>
      <c r="U17" s="3"/>
      <c r="V17" s="3"/>
      <c r="W17" s="3"/>
      <c r="X17" s="3"/>
      <c r="Y17" s="3"/>
      <c r="Z17" s="3"/>
    </row>
    <row r="18">
      <c r="A18" s="4"/>
      <c r="B18" s="3"/>
      <c r="C18" s="5"/>
      <c r="D18" s="3"/>
      <c r="E18" s="3"/>
      <c r="F18" s="3"/>
      <c r="G18" s="3"/>
      <c r="H18" s="3"/>
      <c r="I18" s="3"/>
      <c r="J18" s="3"/>
      <c r="K18" s="3"/>
      <c r="L18" s="3"/>
      <c r="M18" s="3"/>
      <c r="N18" s="3"/>
      <c r="O18" s="3"/>
      <c r="P18" s="3"/>
      <c r="Q18" s="3"/>
      <c r="R18" s="3"/>
      <c r="S18" s="3"/>
      <c r="T18" s="3"/>
      <c r="U18" s="3"/>
      <c r="V18" s="3"/>
      <c r="W18" s="3"/>
      <c r="X18" s="3"/>
      <c r="Y18" s="3"/>
      <c r="Z18" s="3"/>
    </row>
    <row r="19">
      <c r="A19" s="4"/>
      <c r="B19" s="3"/>
      <c r="C19" s="5"/>
      <c r="D19" s="3"/>
      <c r="E19" s="3"/>
      <c r="F19" s="3"/>
      <c r="G19" s="3"/>
      <c r="H19" s="3"/>
      <c r="I19" s="3"/>
      <c r="J19" s="3"/>
      <c r="K19" s="3"/>
      <c r="L19" s="3"/>
      <c r="M19" s="3"/>
      <c r="N19" s="3"/>
      <c r="O19" s="3"/>
      <c r="P19" s="3"/>
      <c r="Q19" s="3"/>
      <c r="R19" s="3"/>
      <c r="S19" s="3"/>
      <c r="T19" s="3"/>
      <c r="U19" s="3"/>
      <c r="V19" s="3"/>
      <c r="W19" s="3"/>
      <c r="X19" s="3"/>
      <c r="Y19" s="3"/>
      <c r="Z19" s="3"/>
    </row>
    <row r="20">
      <c r="A20" s="4"/>
      <c r="B20" s="3"/>
      <c r="C20" s="5"/>
      <c r="D20" s="3"/>
      <c r="E20" s="3"/>
      <c r="F20" s="3"/>
      <c r="G20" s="3"/>
      <c r="H20" s="3"/>
      <c r="I20" s="3"/>
      <c r="J20" s="3"/>
      <c r="K20" s="3"/>
      <c r="L20" s="3"/>
      <c r="M20" s="3"/>
      <c r="N20" s="3"/>
      <c r="O20" s="3"/>
      <c r="P20" s="3"/>
      <c r="Q20" s="3"/>
      <c r="R20" s="3"/>
      <c r="S20" s="3"/>
      <c r="T20" s="3"/>
      <c r="U20" s="3"/>
      <c r="V20" s="3"/>
      <c r="W20" s="3"/>
      <c r="X20" s="3"/>
      <c r="Y20" s="3"/>
      <c r="Z20" s="3"/>
    </row>
    <row r="21" ht="15.75" customHeight="1">
      <c r="A21" s="4"/>
      <c r="B21" s="3"/>
      <c r="C21" s="5"/>
      <c r="D21" s="3"/>
      <c r="E21" s="3"/>
      <c r="F21" s="3"/>
      <c r="G21" s="3"/>
      <c r="H21" s="3"/>
      <c r="I21" s="3"/>
      <c r="J21" s="3"/>
      <c r="K21" s="3"/>
      <c r="L21" s="3"/>
      <c r="M21" s="3"/>
      <c r="N21" s="3"/>
      <c r="O21" s="3"/>
      <c r="P21" s="3"/>
      <c r="Q21" s="3"/>
      <c r="R21" s="3"/>
      <c r="S21" s="3"/>
      <c r="T21" s="3"/>
      <c r="U21" s="3"/>
      <c r="V21" s="3"/>
      <c r="W21" s="3"/>
      <c r="X21" s="3"/>
      <c r="Y21" s="3"/>
      <c r="Z21" s="3"/>
    </row>
    <row r="22" ht="15.75" customHeight="1">
      <c r="A22" s="4"/>
      <c r="B22" s="3"/>
      <c r="C22" s="5"/>
      <c r="D22" s="3"/>
      <c r="E22" s="3"/>
      <c r="F22" s="3"/>
      <c r="G22" s="3"/>
      <c r="H22" s="3"/>
      <c r="I22" s="3"/>
      <c r="J22" s="3"/>
      <c r="K22" s="3"/>
      <c r="L22" s="3"/>
      <c r="M22" s="3"/>
      <c r="N22" s="3"/>
      <c r="O22" s="3"/>
      <c r="P22" s="3"/>
      <c r="Q22" s="3"/>
      <c r="R22" s="3"/>
      <c r="S22" s="3"/>
      <c r="T22" s="3"/>
      <c r="U22" s="3"/>
      <c r="V22" s="3"/>
      <c r="W22" s="3"/>
      <c r="X22" s="3"/>
      <c r="Y22" s="3"/>
      <c r="Z22" s="3"/>
    </row>
    <row r="23" ht="15.75" customHeight="1">
      <c r="A23" s="4"/>
      <c r="B23" s="3"/>
      <c r="C23" s="5"/>
      <c r="D23" s="3"/>
      <c r="E23" s="3"/>
      <c r="F23" s="3"/>
      <c r="G23" s="3"/>
      <c r="H23" s="3"/>
      <c r="I23" s="3"/>
      <c r="J23" s="3"/>
      <c r="K23" s="3"/>
      <c r="L23" s="3"/>
      <c r="M23" s="3"/>
      <c r="N23" s="3"/>
      <c r="O23" s="3"/>
      <c r="P23" s="3"/>
      <c r="Q23" s="3"/>
      <c r="R23" s="3"/>
      <c r="S23" s="3"/>
      <c r="T23" s="3"/>
      <c r="U23" s="3"/>
      <c r="V23" s="3"/>
      <c r="W23" s="3"/>
      <c r="X23" s="3"/>
      <c r="Y23" s="3"/>
      <c r="Z23" s="3"/>
    </row>
    <row r="24" ht="15.75" customHeight="1">
      <c r="A24" s="4"/>
      <c r="B24" s="3"/>
      <c r="C24" s="5"/>
      <c r="D24" s="3"/>
      <c r="E24" s="3"/>
      <c r="F24" s="3"/>
      <c r="G24" s="3"/>
      <c r="H24" s="3"/>
      <c r="I24" s="3"/>
      <c r="J24" s="3"/>
      <c r="K24" s="3"/>
      <c r="L24" s="3"/>
      <c r="M24" s="3"/>
      <c r="N24" s="3"/>
      <c r="O24" s="3"/>
      <c r="P24" s="3"/>
      <c r="Q24" s="3"/>
      <c r="R24" s="3"/>
      <c r="S24" s="3"/>
      <c r="T24" s="3"/>
      <c r="U24" s="3"/>
      <c r="V24" s="3"/>
      <c r="W24" s="3"/>
      <c r="X24" s="3"/>
      <c r="Y24" s="3"/>
      <c r="Z24" s="3"/>
    </row>
    <row r="25" ht="15.75" customHeight="1">
      <c r="A25" s="4"/>
      <c r="B25" s="3"/>
      <c r="C25" s="5"/>
      <c r="D25" s="3"/>
      <c r="E25" s="3"/>
      <c r="F25" s="3"/>
      <c r="G25" s="3"/>
      <c r="H25" s="3"/>
      <c r="I25" s="3"/>
      <c r="J25" s="3"/>
      <c r="K25" s="3"/>
      <c r="L25" s="3"/>
      <c r="M25" s="3"/>
      <c r="N25" s="3"/>
      <c r="O25" s="3"/>
      <c r="P25" s="3"/>
      <c r="Q25" s="3"/>
      <c r="R25" s="3"/>
      <c r="S25" s="3"/>
      <c r="T25" s="3"/>
      <c r="U25" s="3"/>
      <c r="V25" s="3"/>
      <c r="W25" s="3"/>
      <c r="X25" s="3"/>
      <c r="Y25" s="3"/>
      <c r="Z25" s="3"/>
    </row>
    <row r="26" ht="15.75" customHeight="1">
      <c r="A26" s="4"/>
      <c r="B26" s="3"/>
      <c r="C26" s="5"/>
      <c r="D26" s="3"/>
      <c r="E26" s="3"/>
      <c r="F26" s="3"/>
      <c r="G26" s="3"/>
      <c r="H26" s="3"/>
      <c r="I26" s="3"/>
      <c r="J26" s="3"/>
      <c r="K26" s="3"/>
      <c r="L26" s="3"/>
      <c r="M26" s="3"/>
      <c r="N26" s="3"/>
      <c r="O26" s="3"/>
      <c r="P26" s="3"/>
      <c r="Q26" s="3"/>
      <c r="R26" s="3"/>
      <c r="S26" s="3"/>
      <c r="T26" s="3"/>
      <c r="U26" s="3"/>
      <c r="V26" s="3"/>
      <c r="W26" s="3"/>
      <c r="X26" s="3"/>
      <c r="Y26" s="3"/>
      <c r="Z26" s="3"/>
    </row>
    <row r="27" ht="15.75" customHeight="1">
      <c r="A27" s="4"/>
      <c r="B27" s="3"/>
      <c r="C27" s="5"/>
      <c r="D27" s="3"/>
      <c r="E27" s="3"/>
      <c r="F27" s="3"/>
      <c r="G27" s="3"/>
      <c r="H27" s="3"/>
      <c r="I27" s="3"/>
      <c r="J27" s="3"/>
      <c r="K27" s="3"/>
      <c r="L27" s="3"/>
      <c r="M27" s="3"/>
      <c r="N27" s="3"/>
      <c r="O27" s="3"/>
      <c r="P27" s="3"/>
      <c r="Q27" s="3"/>
      <c r="R27" s="3"/>
      <c r="S27" s="3"/>
      <c r="T27" s="3"/>
      <c r="U27" s="3"/>
      <c r="V27" s="3"/>
      <c r="W27" s="3"/>
      <c r="X27" s="3"/>
      <c r="Y27" s="3"/>
      <c r="Z27" s="3"/>
    </row>
    <row r="28" ht="15.75" customHeight="1">
      <c r="A28" s="4"/>
      <c r="B28" s="3"/>
      <c r="C28" s="5"/>
      <c r="D28" s="3"/>
      <c r="E28" s="3"/>
      <c r="F28" s="3"/>
      <c r="G28" s="3"/>
      <c r="H28" s="3"/>
      <c r="I28" s="3"/>
      <c r="J28" s="3"/>
      <c r="K28" s="3"/>
      <c r="L28" s="3"/>
      <c r="M28" s="3"/>
      <c r="N28" s="3"/>
      <c r="O28" s="3"/>
      <c r="P28" s="3"/>
      <c r="Q28" s="3"/>
      <c r="R28" s="3"/>
      <c r="S28" s="3"/>
      <c r="T28" s="3"/>
      <c r="U28" s="3"/>
      <c r="V28" s="3"/>
      <c r="W28" s="3"/>
      <c r="X28" s="3"/>
      <c r="Y28" s="3"/>
      <c r="Z28" s="3"/>
    </row>
    <row r="29" ht="15.75" customHeight="1">
      <c r="A29" s="4"/>
      <c r="B29" s="3"/>
      <c r="C29" s="5"/>
      <c r="D29" s="3"/>
      <c r="E29" s="3"/>
      <c r="F29" s="3"/>
      <c r="G29" s="3"/>
      <c r="H29" s="3"/>
      <c r="I29" s="3"/>
      <c r="J29" s="3"/>
      <c r="K29" s="3"/>
      <c r="L29" s="3"/>
      <c r="M29" s="3"/>
      <c r="N29" s="3"/>
      <c r="O29" s="3"/>
      <c r="P29" s="3"/>
      <c r="Q29" s="3"/>
      <c r="R29" s="3"/>
      <c r="S29" s="3"/>
      <c r="T29" s="3"/>
      <c r="U29" s="3"/>
      <c r="V29" s="3"/>
      <c r="W29" s="3"/>
      <c r="X29" s="3"/>
      <c r="Y29" s="3"/>
      <c r="Z29" s="3"/>
    </row>
    <row r="30" ht="15.75" customHeight="1">
      <c r="A30" s="4"/>
      <c r="B30" s="3"/>
      <c r="C30" s="5"/>
      <c r="D30" s="3"/>
      <c r="E30" s="3"/>
      <c r="F30" s="3"/>
      <c r="G30" s="3"/>
      <c r="H30" s="3"/>
      <c r="I30" s="3"/>
      <c r="J30" s="3"/>
      <c r="K30" s="3"/>
      <c r="L30" s="3"/>
      <c r="M30" s="3"/>
      <c r="N30" s="3"/>
      <c r="O30" s="3"/>
      <c r="P30" s="3"/>
      <c r="Q30" s="3"/>
      <c r="R30" s="3"/>
      <c r="S30" s="3"/>
      <c r="T30" s="3"/>
      <c r="U30" s="3"/>
      <c r="V30" s="3"/>
      <c r="W30" s="3"/>
      <c r="X30" s="3"/>
      <c r="Y30" s="3"/>
      <c r="Z30" s="3"/>
    </row>
    <row r="31" ht="15.75" customHeight="1">
      <c r="A31" s="4"/>
      <c r="B31" s="3"/>
      <c r="C31" s="5"/>
      <c r="D31" s="3"/>
      <c r="E31" s="3"/>
      <c r="F31" s="3"/>
      <c r="G31" s="3"/>
      <c r="H31" s="3"/>
      <c r="I31" s="3"/>
      <c r="J31" s="3"/>
      <c r="K31" s="3"/>
      <c r="L31" s="3"/>
      <c r="M31" s="3"/>
      <c r="N31" s="3"/>
      <c r="O31" s="3"/>
      <c r="P31" s="3"/>
      <c r="Q31" s="3"/>
      <c r="R31" s="3"/>
      <c r="S31" s="3"/>
      <c r="T31" s="3"/>
      <c r="U31" s="3"/>
      <c r="V31" s="3"/>
      <c r="W31" s="3"/>
      <c r="X31" s="3"/>
      <c r="Y31" s="3"/>
      <c r="Z31" s="3"/>
    </row>
    <row r="32" ht="15.75" customHeight="1">
      <c r="A32" s="4"/>
      <c r="B32" s="3"/>
      <c r="C32" s="5"/>
      <c r="D32" s="3"/>
      <c r="E32" s="3"/>
      <c r="F32" s="3"/>
      <c r="G32" s="3"/>
      <c r="H32" s="3"/>
      <c r="I32" s="3"/>
      <c r="J32" s="3"/>
      <c r="K32" s="3"/>
      <c r="L32" s="3"/>
      <c r="M32" s="3"/>
      <c r="N32" s="3"/>
      <c r="O32" s="3"/>
      <c r="P32" s="3"/>
      <c r="Q32" s="3"/>
      <c r="R32" s="3"/>
      <c r="S32" s="3"/>
      <c r="T32" s="3"/>
      <c r="U32" s="3"/>
      <c r="V32" s="3"/>
      <c r="W32" s="3"/>
      <c r="X32" s="3"/>
      <c r="Y32" s="3"/>
      <c r="Z32" s="3"/>
    </row>
    <row r="33" ht="15.75" customHeight="1">
      <c r="A33" s="4"/>
      <c r="B33" s="3"/>
      <c r="C33" s="5"/>
      <c r="D33" s="3"/>
      <c r="E33" s="3"/>
      <c r="F33" s="3"/>
      <c r="G33" s="3"/>
      <c r="H33" s="3"/>
      <c r="I33" s="3"/>
      <c r="J33" s="3"/>
      <c r="K33" s="3"/>
      <c r="L33" s="3"/>
      <c r="M33" s="3"/>
      <c r="N33" s="3"/>
      <c r="O33" s="3"/>
      <c r="P33" s="3"/>
      <c r="Q33" s="3"/>
      <c r="R33" s="3"/>
      <c r="S33" s="3"/>
      <c r="T33" s="3"/>
      <c r="U33" s="3"/>
      <c r="V33" s="3"/>
      <c r="W33" s="3"/>
      <c r="X33" s="3"/>
      <c r="Y33" s="3"/>
      <c r="Z33" s="3"/>
    </row>
    <row r="34" ht="15.75" customHeight="1">
      <c r="A34" s="4"/>
      <c r="B34" s="3"/>
      <c r="C34" s="5"/>
      <c r="D34" s="3"/>
      <c r="E34" s="3"/>
      <c r="F34" s="3"/>
      <c r="G34" s="3"/>
      <c r="H34" s="3"/>
      <c r="I34" s="3"/>
      <c r="J34" s="3"/>
      <c r="K34" s="3"/>
      <c r="L34" s="3"/>
      <c r="M34" s="3"/>
      <c r="N34" s="3"/>
      <c r="O34" s="3"/>
      <c r="P34" s="3"/>
      <c r="Q34" s="3"/>
      <c r="R34" s="3"/>
      <c r="S34" s="3"/>
      <c r="T34" s="3"/>
      <c r="U34" s="3"/>
      <c r="V34" s="3"/>
      <c r="W34" s="3"/>
      <c r="X34" s="3"/>
      <c r="Y34" s="3"/>
      <c r="Z34" s="3"/>
    </row>
    <row r="35" ht="15.75" customHeight="1">
      <c r="A35" s="4"/>
      <c r="B35" s="3"/>
      <c r="C35" s="5"/>
      <c r="D35" s="3"/>
      <c r="E35" s="3"/>
      <c r="F35" s="3"/>
      <c r="G35" s="3"/>
      <c r="H35" s="3"/>
      <c r="I35" s="3"/>
      <c r="J35" s="3"/>
      <c r="K35" s="3"/>
      <c r="L35" s="3"/>
      <c r="M35" s="3"/>
      <c r="N35" s="3"/>
      <c r="O35" s="3"/>
      <c r="P35" s="3"/>
      <c r="Q35" s="3"/>
      <c r="R35" s="3"/>
      <c r="S35" s="3"/>
      <c r="T35" s="3"/>
      <c r="U35" s="3"/>
      <c r="V35" s="3"/>
      <c r="W35" s="3"/>
      <c r="X35" s="3"/>
      <c r="Y35" s="3"/>
      <c r="Z35" s="3"/>
    </row>
    <row r="36" ht="15.75" customHeight="1">
      <c r="A36" s="4"/>
      <c r="B36" s="3"/>
      <c r="C36" s="5"/>
      <c r="D36" s="3"/>
      <c r="E36" s="3"/>
      <c r="F36" s="3"/>
      <c r="G36" s="3"/>
      <c r="H36" s="3"/>
      <c r="I36" s="3"/>
      <c r="J36" s="3"/>
      <c r="K36" s="3"/>
      <c r="L36" s="3"/>
      <c r="M36" s="3"/>
      <c r="N36" s="3"/>
      <c r="O36" s="3"/>
      <c r="P36" s="3"/>
      <c r="Q36" s="3"/>
      <c r="R36" s="3"/>
      <c r="S36" s="3"/>
      <c r="T36" s="3"/>
      <c r="U36" s="3"/>
      <c r="V36" s="3"/>
      <c r="W36" s="3"/>
      <c r="X36" s="3"/>
      <c r="Y36" s="3"/>
      <c r="Z36" s="3"/>
    </row>
    <row r="37" ht="15.75" customHeight="1">
      <c r="A37" s="4"/>
      <c r="B37" s="3"/>
      <c r="C37" s="5"/>
      <c r="D37" s="3"/>
      <c r="E37" s="3"/>
      <c r="F37" s="3"/>
      <c r="G37" s="3"/>
      <c r="H37" s="3"/>
      <c r="I37" s="3"/>
      <c r="J37" s="3"/>
      <c r="K37" s="3"/>
      <c r="L37" s="3"/>
      <c r="M37" s="3"/>
      <c r="N37" s="3"/>
      <c r="O37" s="3"/>
      <c r="P37" s="3"/>
      <c r="Q37" s="3"/>
      <c r="R37" s="3"/>
      <c r="S37" s="3"/>
      <c r="T37" s="3"/>
      <c r="U37" s="3"/>
      <c r="V37" s="3"/>
      <c r="W37" s="3"/>
      <c r="X37" s="3"/>
      <c r="Y37" s="3"/>
      <c r="Z37" s="3"/>
    </row>
    <row r="38" ht="15.75" customHeight="1">
      <c r="A38" s="4"/>
      <c r="B38" s="3"/>
      <c r="C38" s="5"/>
      <c r="D38" s="3"/>
      <c r="E38" s="3"/>
      <c r="F38" s="3"/>
      <c r="G38" s="3"/>
      <c r="H38" s="3"/>
      <c r="I38" s="3"/>
      <c r="J38" s="3"/>
      <c r="K38" s="3"/>
      <c r="L38" s="3"/>
      <c r="M38" s="3"/>
      <c r="N38" s="3"/>
      <c r="O38" s="3"/>
      <c r="P38" s="3"/>
      <c r="Q38" s="3"/>
      <c r="R38" s="3"/>
      <c r="S38" s="3"/>
      <c r="T38" s="3"/>
      <c r="U38" s="3"/>
      <c r="V38" s="3"/>
      <c r="W38" s="3"/>
      <c r="X38" s="3"/>
      <c r="Y38" s="3"/>
      <c r="Z38" s="3"/>
    </row>
    <row r="39" ht="15.75" customHeight="1">
      <c r="A39" s="4"/>
      <c r="B39" s="3"/>
      <c r="C39" s="5"/>
      <c r="D39" s="3"/>
      <c r="E39" s="3"/>
      <c r="F39" s="3"/>
      <c r="G39" s="3"/>
      <c r="H39" s="3"/>
      <c r="I39" s="3"/>
      <c r="J39" s="3"/>
      <c r="K39" s="3"/>
      <c r="L39" s="3"/>
      <c r="M39" s="3"/>
      <c r="N39" s="3"/>
      <c r="O39" s="3"/>
      <c r="P39" s="3"/>
      <c r="Q39" s="3"/>
      <c r="R39" s="3"/>
      <c r="S39" s="3"/>
      <c r="T39" s="3"/>
      <c r="U39" s="3"/>
      <c r="V39" s="3"/>
      <c r="W39" s="3"/>
      <c r="X39" s="3"/>
      <c r="Y39" s="3"/>
      <c r="Z39" s="3"/>
    </row>
    <row r="40" ht="15.75" customHeight="1">
      <c r="A40" s="4"/>
      <c r="B40" s="3"/>
      <c r="C40" s="5"/>
      <c r="D40" s="3"/>
      <c r="E40" s="3"/>
      <c r="F40" s="3"/>
      <c r="G40" s="3"/>
      <c r="H40" s="3"/>
      <c r="I40" s="3"/>
      <c r="J40" s="3"/>
      <c r="K40" s="3"/>
      <c r="L40" s="3"/>
      <c r="M40" s="3"/>
      <c r="N40" s="3"/>
      <c r="O40" s="3"/>
      <c r="P40" s="3"/>
      <c r="Q40" s="3"/>
      <c r="R40" s="3"/>
      <c r="S40" s="3"/>
      <c r="T40" s="3"/>
      <c r="U40" s="3"/>
      <c r="V40" s="3"/>
      <c r="W40" s="3"/>
      <c r="X40" s="3"/>
      <c r="Y40" s="3"/>
      <c r="Z40" s="3"/>
    </row>
    <row r="41" ht="15.75" customHeight="1">
      <c r="A41" s="4"/>
      <c r="B41" s="3"/>
      <c r="C41" s="5"/>
      <c r="D41" s="3"/>
      <c r="E41" s="3"/>
      <c r="F41" s="3"/>
      <c r="G41" s="3"/>
      <c r="H41" s="3"/>
      <c r="I41" s="3"/>
      <c r="J41" s="3"/>
      <c r="K41" s="3"/>
      <c r="L41" s="3"/>
      <c r="M41" s="3"/>
      <c r="N41" s="3"/>
      <c r="O41" s="3"/>
      <c r="P41" s="3"/>
      <c r="Q41" s="3"/>
      <c r="R41" s="3"/>
      <c r="S41" s="3"/>
      <c r="T41" s="3"/>
      <c r="U41" s="3"/>
      <c r="V41" s="3"/>
      <c r="W41" s="3"/>
      <c r="X41" s="3"/>
      <c r="Y41" s="3"/>
      <c r="Z41" s="3"/>
    </row>
    <row r="42" ht="15.75" customHeight="1">
      <c r="A42" s="4"/>
      <c r="B42" s="3"/>
      <c r="C42" s="5"/>
      <c r="D42" s="3"/>
      <c r="E42" s="3"/>
      <c r="F42" s="3"/>
      <c r="G42" s="3"/>
      <c r="H42" s="3"/>
      <c r="I42" s="3"/>
      <c r="J42" s="3"/>
      <c r="K42" s="3"/>
      <c r="L42" s="3"/>
      <c r="M42" s="3"/>
      <c r="N42" s="3"/>
      <c r="O42" s="3"/>
      <c r="P42" s="3"/>
      <c r="Q42" s="3"/>
      <c r="R42" s="3"/>
      <c r="S42" s="3"/>
      <c r="T42" s="3"/>
      <c r="U42" s="3"/>
      <c r="V42" s="3"/>
      <c r="W42" s="3"/>
      <c r="X42" s="3"/>
      <c r="Y42" s="3"/>
      <c r="Z42" s="3"/>
    </row>
    <row r="43" ht="15.75" customHeight="1">
      <c r="A43" s="4"/>
      <c r="B43" s="3"/>
      <c r="C43" s="5"/>
      <c r="D43" s="3"/>
      <c r="E43" s="3"/>
      <c r="F43" s="3"/>
      <c r="G43" s="3"/>
      <c r="H43" s="3"/>
      <c r="I43" s="3"/>
      <c r="J43" s="3"/>
      <c r="K43" s="3"/>
      <c r="L43" s="3"/>
      <c r="M43" s="3"/>
      <c r="N43" s="3"/>
      <c r="O43" s="3"/>
      <c r="P43" s="3"/>
      <c r="Q43" s="3"/>
      <c r="R43" s="3"/>
      <c r="S43" s="3"/>
      <c r="T43" s="3"/>
      <c r="U43" s="3"/>
      <c r="V43" s="3"/>
      <c r="W43" s="3"/>
      <c r="X43" s="3"/>
      <c r="Y43" s="3"/>
      <c r="Z43" s="3"/>
    </row>
    <row r="44" ht="15.75" customHeight="1">
      <c r="A44" s="4"/>
      <c r="B44" s="3"/>
      <c r="C44" s="5"/>
      <c r="D44" s="3"/>
      <c r="E44" s="3"/>
      <c r="F44" s="3"/>
      <c r="G44" s="3"/>
      <c r="H44" s="3"/>
      <c r="I44" s="3"/>
      <c r="J44" s="3"/>
      <c r="K44" s="3"/>
      <c r="L44" s="3"/>
      <c r="M44" s="3"/>
      <c r="N44" s="3"/>
      <c r="O44" s="3"/>
      <c r="P44" s="3"/>
      <c r="Q44" s="3"/>
      <c r="R44" s="3"/>
      <c r="S44" s="3"/>
      <c r="T44" s="3"/>
      <c r="U44" s="3"/>
      <c r="V44" s="3"/>
      <c r="W44" s="3"/>
      <c r="X44" s="3"/>
      <c r="Y44" s="3"/>
      <c r="Z44" s="3"/>
    </row>
    <row r="45" ht="15.75" customHeight="1">
      <c r="A45" s="4"/>
      <c r="B45" s="3"/>
      <c r="C45" s="5"/>
      <c r="D45" s="3"/>
      <c r="E45" s="3"/>
      <c r="F45" s="3"/>
      <c r="G45" s="3"/>
      <c r="H45" s="3"/>
      <c r="I45" s="3"/>
      <c r="J45" s="3"/>
      <c r="K45" s="3"/>
      <c r="L45" s="3"/>
      <c r="M45" s="3"/>
      <c r="N45" s="3"/>
      <c r="O45" s="3"/>
      <c r="P45" s="3"/>
      <c r="Q45" s="3"/>
      <c r="R45" s="3"/>
      <c r="S45" s="3"/>
      <c r="T45" s="3"/>
      <c r="U45" s="3"/>
      <c r="V45" s="3"/>
      <c r="W45" s="3"/>
      <c r="X45" s="3"/>
      <c r="Y45" s="3"/>
      <c r="Z45" s="3"/>
    </row>
    <row r="46" ht="15.75" customHeight="1">
      <c r="A46" s="4"/>
      <c r="B46" s="3"/>
      <c r="C46" s="5"/>
      <c r="D46" s="3"/>
      <c r="E46" s="3"/>
      <c r="F46" s="3"/>
      <c r="G46" s="3"/>
      <c r="H46" s="3"/>
      <c r="I46" s="3"/>
      <c r="J46" s="3"/>
      <c r="K46" s="3"/>
      <c r="L46" s="3"/>
      <c r="M46" s="3"/>
      <c r="N46" s="3"/>
      <c r="O46" s="3"/>
      <c r="P46" s="3"/>
      <c r="Q46" s="3"/>
      <c r="R46" s="3"/>
      <c r="S46" s="3"/>
      <c r="T46" s="3"/>
      <c r="U46" s="3"/>
      <c r="V46" s="3"/>
      <c r="W46" s="3"/>
      <c r="X46" s="3"/>
      <c r="Y46" s="3"/>
      <c r="Z46" s="3"/>
    </row>
    <row r="47" ht="15.75" customHeight="1">
      <c r="A47" s="4"/>
      <c r="B47" s="3"/>
      <c r="C47" s="5"/>
      <c r="D47" s="3"/>
      <c r="E47" s="3"/>
      <c r="F47" s="3"/>
      <c r="G47" s="3"/>
      <c r="H47" s="3"/>
      <c r="I47" s="3"/>
      <c r="J47" s="3"/>
      <c r="K47" s="3"/>
      <c r="L47" s="3"/>
      <c r="M47" s="3"/>
      <c r="N47" s="3"/>
      <c r="O47" s="3"/>
      <c r="P47" s="3"/>
      <c r="Q47" s="3"/>
      <c r="R47" s="3"/>
      <c r="S47" s="3"/>
      <c r="T47" s="3"/>
      <c r="U47" s="3"/>
      <c r="V47" s="3"/>
      <c r="W47" s="3"/>
      <c r="X47" s="3"/>
      <c r="Y47" s="3"/>
      <c r="Z47" s="3"/>
    </row>
    <row r="48" ht="15.75" customHeight="1">
      <c r="A48" s="4"/>
      <c r="B48" s="3"/>
      <c r="C48" s="5"/>
      <c r="D48" s="3"/>
      <c r="E48" s="3"/>
      <c r="F48" s="3"/>
      <c r="G48" s="3"/>
      <c r="H48" s="3"/>
      <c r="I48" s="3"/>
      <c r="J48" s="3"/>
      <c r="K48" s="3"/>
      <c r="L48" s="3"/>
      <c r="M48" s="3"/>
      <c r="N48" s="3"/>
      <c r="O48" s="3"/>
      <c r="P48" s="3"/>
      <c r="Q48" s="3"/>
      <c r="R48" s="3"/>
      <c r="S48" s="3"/>
      <c r="T48" s="3"/>
      <c r="U48" s="3"/>
      <c r="V48" s="3"/>
      <c r="W48" s="3"/>
      <c r="X48" s="3"/>
      <c r="Y48" s="3"/>
      <c r="Z48" s="3"/>
    </row>
    <row r="49" ht="15.75" customHeight="1">
      <c r="A49" s="4"/>
      <c r="B49" s="3"/>
      <c r="C49" s="5"/>
      <c r="D49" s="3"/>
      <c r="E49" s="3"/>
      <c r="F49" s="3"/>
      <c r="G49" s="3"/>
      <c r="H49" s="3"/>
      <c r="I49" s="3"/>
      <c r="J49" s="3"/>
      <c r="K49" s="3"/>
      <c r="L49" s="3"/>
      <c r="M49" s="3"/>
      <c r="N49" s="3"/>
      <c r="O49" s="3"/>
      <c r="P49" s="3"/>
      <c r="Q49" s="3"/>
      <c r="R49" s="3"/>
      <c r="S49" s="3"/>
      <c r="T49" s="3"/>
      <c r="U49" s="3"/>
      <c r="V49" s="3"/>
      <c r="W49" s="3"/>
      <c r="X49" s="3"/>
      <c r="Y49" s="3"/>
      <c r="Z49" s="3"/>
    </row>
    <row r="50" ht="15.75" customHeight="1">
      <c r="A50" s="4"/>
      <c r="B50" s="3"/>
      <c r="C50" s="5"/>
      <c r="D50" s="3"/>
      <c r="E50" s="3"/>
      <c r="F50" s="3"/>
      <c r="G50" s="3"/>
      <c r="H50" s="3"/>
      <c r="I50" s="3"/>
      <c r="J50" s="3"/>
      <c r="K50" s="3"/>
      <c r="L50" s="3"/>
      <c r="M50" s="3"/>
      <c r="N50" s="3"/>
      <c r="O50" s="3"/>
      <c r="P50" s="3"/>
      <c r="Q50" s="3"/>
      <c r="R50" s="3"/>
      <c r="S50" s="3"/>
      <c r="T50" s="3"/>
      <c r="U50" s="3"/>
      <c r="V50" s="3"/>
      <c r="W50" s="3"/>
      <c r="X50" s="3"/>
      <c r="Y50" s="3"/>
      <c r="Z50" s="3"/>
    </row>
    <row r="51" ht="15.75" customHeight="1">
      <c r="A51" s="4"/>
      <c r="B51" s="3"/>
      <c r="C51" s="5"/>
      <c r="D51" s="3"/>
      <c r="E51" s="3"/>
      <c r="F51" s="3"/>
      <c r="G51" s="3"/>
      <c r="H51" s="3"/>
      <c r="I51" s="3"/>
      <c r="J51" s="3"/>
      <c r="K51" s="3"/>
      <c r="L51" s="3"/>
      <c r="M51" s="3"/>
      <c r="N51" s="3"/>
      <c r="O51" s="3"/>
      <c r="P51" s="3"/>
      <c r="Q51" s="3"/>
      <c r="R51" s="3"/>
      <c r="S51" s="3"/>
      <c r="T51" s="3"/>
      <c r="U51" s="3"/>
      <c r="V51" s="3"/>
      <c r="W51" s="3"/>
      <c r="X51" s="3"/>
      <c r="Y51" s="3"/>
      <c r="Z51" s="3"/>
    </row>
    <row r="52" ht="15.75" customHeight="1">
      <c r="A52" s="4"/>
      <c r="B52" s="3"/>
      <c r="C52" s="5"/>
      <c r="D52" s="3"/>
      <c r="E52" s="3"/>
      <c r="F52" s="3"/>
      <c r="G52" s="3"/>
      <c r="H52" s="3"/>
      <c r="I52" s="3"/>
      <c r="J52" s="3"/>
      <c r="K52" s="3"/>
      <c r="L52" s="3"/>
      <c r="M52" s="3"/>
      <c r="N52" s="3"/>
      <c r="O52" s="3"/>
      <c r="P52" s="3"/>
      <c r="Q52" s="3"/>
      <c r="R52" s="3"/>
      <c r="S52" s="3"/>
      <c r="T52" s="3"/>
      <c r="U52" s="3"/>
      <c r="V52" s="3"/>
      <c r="W52" s="3"/>
      <c r="X52" s="3"/>
      <c r="Y52" s="3"/>
      <c r="Z52" s="3"/>
    </row>
    <row r="53" ht="15.75" customHeight="1">
      <c r="A53" s="4"/>
      <c r="B53" s="3"/>
      <c r="C53" s="5"/>
      <c r="D53" s="3"/>
      <c r="E53" s="3"/>
      <c r="F53" s="3"/>
      <c r="G53" s="3"/>
      <c r="H53" s="3"/>
      <c r="I53" s="3"/>
      <c r="J53" s="3"/>
      <c r="K53" s="3"/>
      <c r="L53" s="3"/>
      <c r="M53" s="3"/>
      <c r="N53" s="3"/>
      <c r="O53" s="3"/>
      <c r="P53" s="3"/>
      <c r="Q53" s="3"/>
      <c r="R53" s="3"/>
      <c r="S53" s="3"/>
      <c r="T53" s="3"/>
      <c r="U53" s="3"/>
      <c r="V53" s="3"/>
      <c r="W53" s="3"/>
      <c r="X53" s="3"/>
      <c r="Y53" s="3"/>
      <c r="Z53" s="3"/>
    </row>
    <row r="54" ht="15.75" customHeight="1">
      <c r="A54" s="4"/>
      <c r="B54" s="3"/>
      <c r="C54" s="5"/>
      <c r="D54" s="3"/>
      <c r="E54" s="3"/>
      <c r="F54" s="3"/>
      <c r="G54" s="3"/>
      <c r="H54" s="3"/>
      <c r="I54" s="3"/>
      <c r="J54" s="3"/>
      <c r="K54" s="3"/>
      <c r="L54" s="3"/>
      <c r="M54" s="3"/>
      <c r="N54" s="3"/>
      <c r="O54" s="3"/>
      <c r="P54" s="3"/>
      <c r="Q54" s="3"/>
      <c r="R54" s="3"/>
      <c r="S54" s="3"/>
      <c r="T54" s="3"/>
      <c r="U54" s="3"/>
      <c r="V54" s="3"/>
      <c r="W54" s="3"/>
      <c r="X54" s="3"/>
      <c r="Y54" s="3"/>
      <c r="Z54" s="3"/>
    </row>
    <row r="55" ht="15.75" customHeight="1">
      <c r="A55" s="4"/>
      <c r="B55" s="3"/>
      <c r="C55" s="5"/>
      <c r="D55" s="3"/>
      <c r="E55" s="3"/>
      <c r="F55" s="3"/>
      <c r="G55" s="3"/>
      <c r="H55" s="3"/>
      <c r="I55" s="3"/>
      <c r="J55" s="3"/>
      <c r="K55" s="3"/>
      <c r="L55" s="3"/>
      <c r="M55" s="3"/>
      <c r="N55" s="3"/>
      <c r="O55" s="3"/>
      <c r="P55" s="3"/>
      <c r="Q55" s="3"/>
      <c r="R55" s="3"/>
      <c r="S55" s="3"/>
      <c r="T55" s="3"/>
      <c r="U55" s="3"/>
      <c r="V55" s="3"/>
      <c r="W55" s="3"/>
      <c r="X55" s="3"/>
      <c r="Y55" s="3"/>
      <c r="Z55" s="3"/>
    </row>
    <row r="56" ht="15.75" customHeight="1">
      <c r="A56" s="4"/>
      <c r="B56" s="3"/>
      <c r="C56" s="5"/>
      <c r="D56" s="3"/>
      <c r="E56" s="3"/>
      <c r="F56" s="3"/>
      <c r="G56" s="3"/>
      <c r="H56" s="3"/>
      <c r="I56" s="3"/>
      <c r="J56" s="3"/>
      <c r="K56" s="3"/>
      <c r="L56" s="3"/>
      <c r="M56" s="3"/>
      <c r="N56" s="3"/>
      <c r="O56" s="3"/>
      <c r="P56" s="3"/>
      <c r="Q56" s="3"/>
      <c r="R56" s="3"/>
      <c r="S56" s="3"/>
      <c r="T56" s="3"/>
      <c r="U56" s="3"/>
      <c r="V56" s="3"/>
      <c r="W56" s="3"/>
      <c r="X56" s="3"/>
      <c r="Y56" s="3"/>
      <c r="Z56" s="3"/>
    </row>
    <row r="57" ht="15.75" customHeight="1">
      <c r="A57" s="4"/>
      <c r="B57" s="3"/>
      <c r="C57" s="5"/>
      <c r="D57" s="3"/>
      <c r="E57" s="3"/>
      <c r="F57" s="3"/>
      <c r="G57" s="3"/>
      <c r="H57" s="3"/>
      <c r="I57" s="3"/>
      <c r="J57" s="3"/>
      <c r="K57" s="3"/>
      <c r="L57" s="3"/>
      <c r="M57" s="3"/>
      <c r="N57" s="3"/>
      <c r="O57" s="3"/>
      <c r="P57" s="3"/>
      <c r="Q57" s="3"/>
      <c r="R57" s="3"/>
      <c r="S57" s="3"/>
      <c r="T57" s="3"/>
      <c r="U57" s="3"/>
      <c r="V57" s="3"/>
      <c r="W57" s="3"/>
      <c r="X57" s="3"/>
      <c r="Y57" s="3"/>
      <c r="Z57" s="3"/>
    </row>
    <row r="58" ht="15.75" customHeight="1">
      <c r="A58" s="4"/>
      <c r="B58" s="3"/>
      <c r="C58" s="5"/>
      <c r="D58" s="3"/>
      <c r="E58" s="3"/>
      <c r="F58" s="3"/>
      <c r="G58" s="3"/>
      <c r="H58" s="3"/>
      <c r="I58" s="3"/>
      <c r="J58" s="3"/>
      <c r="K58" s="3"/>
      <c r="L58" s="3"/>
      <c r="M58" s="3"/>
      <c r="N58" s="3"/>
      <c r="O58" s="3"/>
      <c r="P58" s="3"/>
      <c r="Q58" s="3"/>
      <c r="R58" s="3"/>
      <c r="S58" s="3"/>
      <c r="T58" s="3"/>
      <c r="U58" s="3"/>
      <c r="V58" s="3"/>
      <c r="W58" s="3"/>
      <c r="X58" s="3"/>
      <c r="Y58" s="3"/>
      <c r="Z58" s="3"/>
    </row>
    <row r="59" ht="15.75" customHeight="1">
      <c r="A59" s="4"/>
      <c r="B59" s="3"/>
      <c r="C59" s="5"/>
      <c r="D59" s="3"/>
      <c r="E59" s="3"/>
      <c r="F59" s="3"/>
      <c r="G59" s="3"/>
      <c r="H59" s="3"/>
      <c r="I59" s="3"/>
      <c r="J59" s="3"/>
      <c r="K59" s="3"/>
      <c r="L59" s="3"/>
      <c r="M59" s="3"/>
      <c r="N59" s="3"/>
      <c r="O59" s="3"/>
      <c r="P59" s="3"/>
      <c r="Q59" s="3"/>
      <c r="R59" s="3"/>
      <c r="S59" s="3"/>
      <c r="T59" s="3"/>
      <c r="U59" s="3"/>
      <c r="V59" s="3"/>
      <c r="W59" s="3"/>
      <c r="X59" s="3"/>
      <c r="Y59" s="3"/>
      <c r="Z59" s="3"/>
    </row>
    <row r="60" ht="15.75" customHeight="1">
      <c r="A60" s="4"/>
      <c r="B60" s="3"/>
      <c r="C60" s="5"/>
      <c r="D60" s="3"/>
      <c r="E60" s="3"/>
      <c r="F60" s="3"/>
      <c r="G60" s="3"/>
      <c r="H60" s="3"/>
      <c r="I60" s="3"/>
      <c r="J60" s="3"/>
      <c r="K60" s="3"/>
      <c r="L60" s="3"/>
      <c r="M60" s="3"/>
      <c r="N60" s="3"/>
      <c r="O60" s="3"/>
      <c r="P60" s="3"/>
      <c r="Q60" s="3"/>
      <c r="R60" s="3"/>
      <c r="S60" s="3"/>
      <c r="T60" s="3"/>
      <c r="U60" s="3"/>
      <c r="V60" s="3"/>
      <c r="W60" s="3"/>
      <c r="X60" s="3"/>
      <c r="Y60" s="3"/>
      <c r="Z60" s="3"/>
    </row>
    <row r="61" ht="15.75" customHeight="1">
      <c r="A61" s="4"/>
      <c r="B61" s="3"/>
      <c r="C61" s="5"/>
      <c r="D61" s="3"/>
      <c r="E61" s="3"/>
      <c r="F61" s="3"/>
      <c r="G61" s="3"/>
      <c r="H61" s="3"/>
      <c r="I61" s="3"/>
      <c r="J61" s="3"/>
      <c r="K61" s="3"/>
      <c r="L61" s="3"/>
      <c r="M61" s="3"/>
      <c r="N61" s="3"/>
      <c r="O61" s="3"/>
      <c r="P61" s="3"/>
      <c r="Q61" s="3"/>
      <c r="R61" s="3"/>
      <c r="S61" s="3"/>
      <c r="T61" s="3"/>
      <c r="U61" s="3"/>
      <c r="V61" s="3"/>
      <c r="W61" s="3"/>
      <c r="X61" s="3"/>
      <c r="Y61" s="3"/>
      <c r="Z61" s="3"/>
    </row>
    <row r="62" ht="15.75" customHeight="1">
      <c r="A62" s="4"/>
      <c r="B62" s="3"/>
      <c r="C62" s="5"/>
      <c r="D62" s="3"/>
      <c r="E62" s="3"/>
      <c r="F62" s="3"/>
      <c r="G62" s="3"/>
      <c r="H62" s="3"/>
      <c r="I62" s="3"/>
      <c r="J62" s="3"/>
      <c r="K62" s="3"/>
      <c r="L62" s="3"/>
      <c r="M62" s="3"/>
      <c r="N62" s="3"/>
      <c r="O62" s="3"/>
      <c r="P62" s="3"/>
      <c r="Q62" s="3"/>
      <c r="R62" s="3"/>
      <c r="S62" s="3"/>
      <c r="T62" s="3"/>
      <c r="U62" s="3"/>
      <c r="V62" s="3"/>
      <c r="W62" s="3"/>
      <c r="X62" s="3"/>
      <c r="Y62" s="3"/>
      <c r="Z62" s="3"/>
    </row>
    <row r="63" ht="15.75" customHeight="1">
      <c r="A63" s="4"/>
      <c r="B63" s="3"/>
      <c r="C63" s="5"/>
      <c r="D63" s="3"/>
      <c r="E63" s="3"/>
      <c r="F63" s="3"/>
      <c r="G63" s="3"/>
      <c r="H63" s="3"/>
      <c r="I63" s="3"/>
      <c r="J63" s="3"/>
      <c r="K63" s="3"/>
      <c r="L63" s="3"/>
      <c r="M63" s="3"/>
      <c r="N63" s="3"/>
      <c r="O63" s="3"/>
      <c r="P63" s="3"/>
      <c r="Q63" s="3"/>
      <c r="R63" s="3"/>
      <c r="S63" s="3"/>
      <c r="T63" s="3"/>
      <c r="U63" s="3"/>
      <c r="V63" s="3"/>
      <c r="W63" s="3"/>
      <c r="X63" s="3"/>
      <c r="Y63" s="3"/>
      <c r="Z63" s="3"/>
    </row>
    <row r="64" ht="15.75" customHeight="1">
      <c r="A64" s="4"/>
      <c r="B64" s="3"/>
      <c r="C64" s="5"/>
      <c r="D64" s="3"/>
      <c r="E64" s="3"/>
      <c r="F64" s="3"/>
      <c r="G64" s="3"/>
      <c r="H64" s="3"/>
      <c r="I64" s="3"/>
      <c r="J64" s="3"/>
      <c r="K64" s="3"/>
      <c r="L64" s="3"/>
      <c r="M64" s="3"/>
      <c r="N64" s="3"/>
      <c r="O64" s="3"/>
      <c r="P64" s="3"/>
      <c r="Q64" s="3"/>
      <c r="R64" s="3"/>
      <c r="S64" s="3"/>
      <c r="T64" s="3"/>
      <c r="U64" s="3"/>
      <c r="V64" s="3"/>
      <c r="W64" s="3"/>
      <c r="X64" s="3"/>
      <c r="Y64" s="3"/>
      <c r="Z64" s="3"/>
    </row>
    <row r="65" ht="15.75" customHeight="1">
      <c r="A65" s="4"/>
      <c r="B65" s="3"/>
      <c r="C65" s="5"/>
      <c r="D65" s="3"/>
      <c r="E65" s="3"/>
      <c r="F65" s="3"/>
      <c r="G65" s="3"/>
      <c r="H65" s="3"/>
      <c r="I65" s="3"/>
      <c r="J65" s="3"/>
      <c r="K65" s="3"/>
      <c r="L65" s="3"/>
      <c r="M65" s="3"/>
      <c r="N65" s="3"/>
      <c r="O65" s="3"/>
      <c r="P65" s="3"/>
      <c r="Q65" s="3"/>
      <c r="R65" s="3"/>
      <c r="S65" s="3"/>
      <c r="T65" s="3"/>
      <c r="U65" s="3"/>
      <c r="V65" s="3"/>
      <c r="W65" s="3"/>
      <c r="X65" s="3"/>
      <c r="Y65" s="3"/>
      <c r="Z65" s="3"/>
    </row>
    <row r="66" ht="15.75" customHeight="1">
      <c r="A66" s="4"/>
      <c r="B66" s="3"/>
      <c r="C66" s="5"/>
      <c r="D66" s="3"/>
      <c r="E66" s="3"/>
      <c r="F66" s="3"/>
      <c r="G66" s="3"/>
      <c r="H66" s="3"/>
      <c r="I66" s="3"/>
      <c r="J66" s="3"/>
      <c r="K66" s="3"/>
      <c r="L66" s="3"/>
      <c r="M66" s="3"/>
      <c r="N66" s="3"/>
      <c r="O66" s="3"/>
      <c r="P66" s="3"/>
      <c r="Q66" s="3"/>
      <c r="R66" s="3"/>
      <c r="S66" s="3"/>
      <c r="T66" s="3"/>
      <c r="U66" s="3"/>
      <c r="V66" s="3"/>
      <c r="W66" s="3"/>
      <c r="X66" s="3"/>
      <c r="Y66" s="3"/>
      <c r="Z66" s="3"/>
    </row>
    <row r="67" ht="15.75" customHeight="1">
      <c r="A67" s="4"/>
      <c r="B67" s="3"/>
      <c r="C67" s="5"/>
      <c r="D67" s="3"/>
      <c r="E67" s="3"/>
      <c r="F67" s="3"/>
      <c r="G67" s="3"/>
      <c r="H67" s="3"/>
      <c r="I67" s="3"/>
      <c r="J67" s="3"/>
      <c r="K67" s="3"/>
      <c r="L67" s="3"/>
      <c r="M67" s="3"/>
      <c r="N67" s="3"/>
      <c r="O67" s="3"/>
      <c r="P67" s="3"/>
      <c r="Q67" s="3"/>
      <c r="R67" s="3"/>
      <c r="S67" s="3"/>
      <c r="T67" s="3"/>
      <c r="U67" s="3"/>
      <c r="V67" s="3"/>
      <c r="W67" s="3"/>
      <c r="X67" s="3"/>
      <c r="Y67" s="3"/>
      <c r="Z67" s="3"/>
    </row>
    <row r="68" ht="15.75" customHeight="1">
      <c r="A68" s="4"/>
      <c r="B68" s="3"/>
      <c r="C68" s="5"/>
      <c r="D68" s="3"/>
      <c r="E68" s="3"/>
      <c r="F68" s="3"/>
      <c r="G68" s="3"/>
      <c r="H68" s="3"/>
      <c r="I68" s="3"/>
      <c r="J68" s="3"/>
      <c r="K68" s="3"/>
      <c r="L68" s="3"/>
      <c r="M68" s="3"/>
      <c r="N68" s="3"/>
      <c r="O68" s="3"/>
      <c r="P68" s="3"/>
      <c r="Q68" s="3"/>
      <c r="R68" s="3"/>
      <c r="S68" s="3"/>
      <c r="T68" s="3"/>
      <c r="U68" s="3"/>
      <c r="V68" s="3"/>
      <c r="W68" s="3"/>
      <c r="X68" s="3"/>
      <c r="Y68" s="3"/>
      <c r="Z68" s="3"/>
    </row>
    <row r="69" ht="15.75" customHeight="1">
      <c r="A69" s="4"/>
      <c r="B69" s="3"/>
      <c r="C69" s="5"/>
      <c r="D69" s="3"/>
      <c r="E69" s="3"/>
      <c r="F69" s="3"/>
      <c r="G69" s="3"/>
      <c r="H69" s="3"/>
      <c r="I69" s="3"/>
      <c r="J69" s="3"/>
      <c r="K69" s="3"/>
      <c r="L69" s="3"/>
      <c r="M69" s="3"/>
      <c r="N69" s="3"/>
      <c r="O69" s="3"/>
      <c r="P69" s="3"/>
      <c r="Q69" s="3"/>
      <c r="R69" s="3"/>
      <c r="S69" s="3"/>
      <c r="T69" s="3"/>
      <c r="U69" s="3"/>
      <c r="V69" s="3"/>
      <c r="W69" s="3"/>
      <c r="X69" s="3"/>
      <c r="Y69" s="3"/>
      <c r="Z69" s="3"/>
    </row>
    <row r="70" ht="15.75" customHeight="1">
      <c r="A70" s="4"/>
      <c r="B70" s="3"/>
      <c r="C70" s="5"/>
      <c r="D70" s="3"/>
      <c r="E70" s="3"/>
      <c r="F70" s="3"/>
      <c r="G70" s="3"/>
      <c r="H70" s="3"/>
      <c r="I70" s="3"/>
      <c r="J70" s="3"/>
      <c r="K70" s="3"/>
      <c r="L70" s="3"/>
      <c r="M70" s="3"/>
      <c r="N70" s="3"/>
      <c r="O70" s="3"/>
      <c r="P70" s="3"/>
      <c r="Q70" s="3"/>
      <c r="R70" s="3"/>
      <c r="S70" s="3"/>
      <c r="T70" s="3"/>
      <c r="U70" s="3"/>
      <c r="V70" s="3"/>
      <c r="W70" s="3"/>
      <c r="X70" s="3"/>
      <c r="Y70" s="3"/>
      <c r="Z70" s="3"/>
    </row>
    <row r="71" ht="15.75" customHeight="1">
      <c r="A71" s="4"/>
      <c r="B71" s="3"/>
      <c r="C71" s="5"/>
      <c r="D71" s="3"/>
      <c r="E71" s="3"/>
      <c r="F71" s="3"/>
      <c r="G71" s="3"/>
      <c r="H71" s="3"/>
      <c r="I71" s="3"/>
      <c r="J71" s="3"/>
      <c r="K71" s="3"/>
      <c r="L71" s="3"/>
      <c r="M71" s="3"/>
      <c r="N71" s="3"/>
      <c r="O71" s="3"/>
      <c r="P71" s="3"/>
      <c r="Q71" s="3"/>
      <c r="R71" s="3"/>
      <c r="S71" s="3"/>
      <c r="T71" s="3"/>
      <c r="U71" s="3"/>
      <c r="V71" s="3"/>
      <c r="W71" s="3"/>
      <c r="X71" s="3"/>
      <c r="Y71" s="3"/>
      <c r="Z71" s="3"/>
    </row>
    <row r="72" ht="15.75" customHeight="1">
      <c r="A72" s="4"/>
      <c r="B72" s="3"/>
      <c r="C72" s="5"/>
      <c r="D72" s="3"/>
      <c r="E72" s="3"/>
      <c r="F72" s="3"/>
      <c r="G72" s="3"/>
      <c r="H72" s="3"/>
      <c r="I72" s="3"/>
      <c r="J72" s="3"/>
      <c r="K72" s="3"/>
      <c r="L72" s="3"/>
      <c r="M72" s="3"/>
      <c r="N72" s="3"/>
      <c r="O72" s="3"/>
      <c r="P72" s="3"/>
      <c r="Q72" s="3"/>
      <c r="R72" s="3"/>
      <c r="S72" s="3"/>
      <c r="T72" s="3"/>
      <c r="U72" s="3"/>
      <c r="V72" s="3"/>
      <c r="W72" s="3"/>
      <c r="X72" s="3"/>
      <c r="Y72" s="3"/>
      <c r="Z72" s="3"/>
    </row>
    <row r="73" ht="15.75" customHeight="1">
      <c r="A73" s="4"/>
      <c r="B73" s="3"/>
      <c r="C73" s="5"/>
      <c r="D73" s="3"/>
      <c r="E73" s="3"/>
      <c r="F73" s="3"/>
      <c r="G73" s="3"/>
      <c r="H73" s="3"/>
      <c r="I73" s="3"/>
      <c r="J73" s="3"/>
      <c r="K73" s="3"/>
      <c r="L73" s="3"/>
      <c r="M73" s="3"/>
      <c r="N73" s="3"/>
      <c r="O73" s="3"/>
      <c r="P73" s="3"/>
      <c r="Q73" s="3"/>
      <c r="R73" s="3"/>
      <c r="S73" s="3"/>
      <c r="T73" s="3"/>
      <c r="U73" s="3"/>
      <c r="V73" s="3"/>
      <c r="W73" s="3"/>
      <c r="X73" s="3"/>
      <c r="Y73" s="3"/>
      <c r="Z73" s="3"/>
    </row>
    <row r="74" ht="15.75" customHeight="1">
      <c r="A74" s="4"/>
      <c r="B74" s="3"/>
      <c r="C74" s="5"/>
      <c r="D74" s="3"/>
      <c r="E74" s="3"/>
      <c r="F74" s="3"/>
      <c r="G74" s="3"/>
      <c r="H74" s="3"/>
      <c r="I74" s="3"/>
      <c r="J74" s="3"/>
      <c r="K74" s="3"/>
      <c r="L74" s="3"/>
      <c r="M74" s="3"/>
      <c r="N74" s="3"/>
      <c r="O74" s="3"/>
      <c r="P74" s="3"/>
      <c r="Q74" s="3"/>
      <c r="R74" s="3"/>
      <c r="S74" s="3"/>
      <c r="T74" s="3"/>
      <c r="U74" s="3"/>
      <c r="V74" s="3"/>
      <c r="W74" s="3"/>
      <c r="X74" s="3"/>
      <c r="Y74" s="3"/>
      <c r="Z74" s="3"/>
    </row>
    <row r="75" ht="15.75" customHeight="1">
      <c r="A75" s="4"/>
      <c r="B75" s="3"/>
      <c r="C75" s="5"/>
      <c r="D75" s="3"/>
      <c r="E75" s="3"/>
      <c r="F75" s="3"/>
      <c r="G75" s="3"/>
      <c r="H75" s="3"/>
      <c r="I75" s="3"/>
      <c r="J75" s="3"/>
      <c r="K75" s="3"/>
      <c r="L75" s="3"/>
      <c r="M75" s="3"/>
      <c r="N75" s="3"/>
      <c r="O75" s="3"/>
      <c r="P75" s="3"/>
      <c r="Q75" s="3"/>
      <c r="R75" s="3"/>
      <c r="S75" s="3"/>
      <c r="T75" s="3"/>
      <c r="U75" s="3"/>
      <c r="V75" s="3"/>
      <c r="W75" s="3"/>
      <c r="X75" s="3"/>
      <c r="Y75" s="3"/>
      <c r="Z75" s="3"/>
    </row>
    <row r="76" ht="15.75" customHeight="1">
      <c r="A76" s="4"/>
      <c r="B76" s="3"/>
      <c r="C76" s="5"/>
      <c r="D76" s="3"/>
      <c r="E76" s="3"/>
      <c r="F76" s="3"/>
      <c r="G76" s="3"/>
      <c r="H76" s="3"/>
      <c r="I76" s="3"/>
      <c r="J76" s="3"/>
      <c r="K76" s="3"/>
      <c r="L76" s="3"/>
      <c r="M76" s="3"/>
      <c r="N76" s="3"/>
      <c r="O76" s="3"/>
      <c r="P76" s="3"/>
      <c r="Q76" s="3"/>
      <c r="R76" s="3"/>
      <c r="S76" s="3"/>
      <c r="T76" s="3"/>
      <c r="U76" s="3"/>
      <c r="V76" s="3"/>
      <c r="W76" s="3"/>
      <c r="X76" s="3"/>
      <c r="Y76" s="3"/>
      <c r="Z76" s="3"/>
    </row>
    <row r="77" ht="15.75" customHeight="1">
      <c r="A77" s="4"/>
      <c r="B77" s="3"/>
      <c r="C77" s="5"/>
      <c r="D77" s="3"/>
      <c r="E77" s="3"/>
      <c r="F77" s="3"/>
      <c r="G77" s="3"/>
      <c r="H77" s="3"/>
      <c r="I77" s="3"/>
      <c r="J77" s="3"/>
      <c r="K77" s="3"/>
      <c r="L77" s="3"/>
      <c r="M77" s="3"/>
      <c r="N77" s="3"/>
      <c r="O77" s="3"/>
      <c r="P77" s="3"/>
      <c r="Q77" s="3"/>
      <c r="R77" s="3"/>
      <c r="S77" s="3"/>
      <c r="T77" s="3"/>
      <c r="U77" s="3"/>
      <c r="V77" s="3"/>
      <c r="W77" s="3"/>
      <c r="X77" s="3"/>
      <c r="Y77" s="3"/>
      <c r="Z77" s="3"/>
    </row>
    <row r="78" ht="15.75" customHeight="1">
      <c r="A78" s="4"/>
      <c r="B78" s="3"/>
      <c r="C78" s="5"/>
      <c r="D78" s="3"/>
      <c r="E78" s="3"/>
      <c r="F78" s="3"/>
      <c r="G78" s="3"/>
      <c r="H78" s="3"/>
      <c r="I78" s="3"/>
      <c r="J78" s="3"/>
      <c r="K78" s="3"/>
      <c r="L78" s="3"/>
      <c r="M78" s="3"/>
      <c r="N78" s="3"/>
      <c r="O78" s="3"/>
      <c r="P78" s="3"/>
      <c r="Q78" s="3"/>
      <c r="R78" s="3"/>
      <c r="S78" s="3"/>
      <c r="T78" s="3"/>
      <c r="U78" s="3"/>
      <c r="V78" s="3"/>
      <c r="W78" s="3"/>
      <c r="X78" s="3"/>
      <c r="Y78" s="3"/>
      <c r="Z78" s="3"/>
    </row>
    <row r="79" ht="15.75" customHeight="1">
      <c r="A79" s="4"/>
      <c r="B79" s="3"/>
      <c r="C79" s="5"/>
      <c r="D79" s="3"/>
      <c r="E79" s="3"/>
      <c r="F79" s="3"/>
      <c r="G79" s="3"/>
      <c r="H79" s="3"/>
      <c r="I79" s="3"/>
      <c r="J79" s="3"/>
      <c r="K79" s="3"/>
      <c r="L79" s="3"/>
      <c r="M79" s="3"/>
      <c r="N79" s="3"/>
      <c r="O79" s="3"/>
      <c r="P79" s="3"/>
      <c r="Q79" s="3"/>
      <c r="R79" s="3"/>
      <c r="S79" s="3"/>
      <c r="T79" s="3"/>
      <c r="U79" s="3"/>
      <c r="V79" s="3"/>
      <c r="W79" s="3"/>
      <c r="X79" s="3"/>
      <c r="Y79" s="3"/>
      <c r="Z79" s="3"/>
    </row>
    <row r="80" ht="15.75" customHeight="1">
      <c r="A80" s="4"/>
      <c r="B80" s="3"/>
      <c r="C80" s="5"/>
      <c r="D80" s="3"/>
      <c r="E80" s="3"/>
      <c r="F80" s="3"/>
      <c r="G80" s="3"/>
      <c r="H80" s="3"/>
      <c r="I80" s="3"/>
      <c r="J80" s="3"/>
      <c r="K80" s="3"/>
      <c r="L80" s="3"/>
      <c r="M80" s="3"/>
      <c r="N80" s="3"/>
      <c r="O80" s="3"/>
      <c r="P80" s="3"/>
      <c r="Q80" s="3"/>
      <c r="R80" s="3"/>
      <c r="S80" s="3"/>
      <c r="T80" s="3"/>
      <c r="U80" s="3"/>
      <c r="V80" s="3"/>
      <c r="W80" s="3"/>
      <c r="X80" s="3"/>
      <c r="Y80" s="3"/>
      <c r="Z80" s="3"/>
    </row>
    <row r="81" ht="15.75" customHeight="1">
      <c r="A81" s="4"/>
      <c r="B81" s="3"/>
      <c r="C81" s="5"/>
      <c r="D81" s="3"/>
      <c r="E81" s="3"/>
      <c r="F81" s="3"/>
      <c r="G81" s="3"/>
      <c r="H81" s="3"/>
      <c r="I81" s="3"/>
      <c r="J81" s="3"/>
      <c r="K81" s="3"/>
      <c r="L81" s="3"/>
      <c r="M81" s="3"/>
      <c r="N81" s="3"/>
      <c r="O81" s="3"/>
      <c r="P81" s="3"/>
      <c r="Q81" s="3"/>
      <c r="R81" s="3"/>
      <c r="S81" s="3"/>
      <c r="T81" s="3"/>
      <c r="U81" s="3"/>
      <c r="V81" s="3"/>
      <c r="W81" s="3"/>
      <c r="X81" s="3"/>
      <c r="Y81" s="3"/>
      <c r="Z81" s="3"/>
    </row>
    <row r="82" ht="15.75" customHeight="1">
      <c r="A82" s="4"/>
      <c r="B82" s="3"/>
      <c r="C82" s="5"/>
      <c r="D82" s="3"/>
      <c r="E82" s="3"/>
      <c r="F82" s="3"/>
      <c r="G82" s="3"/>
      <c r="H82" s="3"/>
      <c r="I82" s="3"/>
      <c r="J82" s="3"/>
      <c r="K82" s="3"/>
      <c r="L82" s="3"/>
      <c r="M82" s="3"/>
      <c r="N82" s="3"/>
      <c r="O82" s="3"/>
      <c r="P82" s="3"/>
      <c r="Q82" s="3"/>
      <c r="R82" s="3"/>
      <c r="S82" s="3"/>
      <c r="T82" s="3"/>
      <c r="U82" s="3"/>
      <c r="V82" s="3"/>
      <c r="W82" s="3"/>
      <c r="X82" s="3"/>
      <c r="Y82" s="3"/>
      <c r="Z82" s="3"/>
    </row>
    <row r="83" ht="15.75" customHeight="1">
      <c r="A83" s="4"/>
      <c r="B83" s="3"/>
      <c r="C83" s="5"/>
      <c r="D83" s="3"/>
      <c r="E83" s="3"/>
      <c r="F83" s="3"/>
      <c r="G83" s="3"/>
      <c r="H83" s="3"/>
      <c r="I83" s="3"/>
      <c r="J83" s="3"/>
      <c r="K83" s="3"/>
      <c r="L83" s="3"/>
      <c r="M83" s="3"/>
      <c r="N83" s="3"/>
      <c r="O83" s="3"/>
      <c r="P83" s="3"/>
      <c r="Q83" s="3"/>
      <c r="R83" s="3"/>
      <c r="S83" s="3"/>
      <c r="T83" s="3"/>
      <c r="U83" s="3"/>
      <c r="V83" s="3"/>
      <c r="W83" s="3"/>
      <c r="X83" s="3"/>
      <c r="Y83" s="3"/>
      <c r="Z83" s="3"/>
    </row>
    <row r="84" ht="15.75" customHeight="1">
      <c r="A84" s="4"/>
      <c r="B84" s="3"/>
      <c r="C84" s="5"/>
      <c r="D84" s="3"/>
      <c r="E84" s="3"/>
      <c r="F84" s="3"/>
      <c r="G84" s="3"/>
      <c r="H84" s="3"/>
      <c r="I84" s="3"/>
      <c r="J84" s="3"/>
      <c r="K84" s="3"/>
      <c r="L84" s="3"/>
      <c r="M84" s="3"/>
      <c r="N84" s="3"/>
      <c r="O84" s="3"/>
      <c r="P84" s="3"/>
      <c r="Q84" s="3"/>
      <c r="R84" s="3"/>
      <c r="S84" s="3"/>
      <c r="T84" s="3"/>
      <c r="U84" s="3"/>
      <c r="V84" s="3"/>
      <c r="W84" s="3"/>
      <c r="X84" s="3"/>
      <c r="Y84" s="3"/>
      <c r="Z84" s="3"/>
    </row>
    <row r="85" ht="15.75" customHeight="1">
      <c r="A85" s="4"/>
      <c r="B85" s="3"/>
      <c r="C85" s="5"/>
      <c r="D85" s="3"/>
      <c r="E85" s="3"/>
      <c r="F85" s="3"/>
      <c r="G85" s="3"/>
      <c r="H85" s="3"/>
      <c r="I85" s="3"/>
      <c r="J85" s="3"/>
      <c r="K85" s="3"/>
      <c r="L85" s="3"/>
      <c r="M85" s="3"/>
      <c r="N85" s="3"/>
      <c r="O85" s="3"/>
      <c r="P85" s="3"/>
      <c r="Q85" s="3"/>
      <c r="R85" s="3"/>
      <c r="S85" s="3"/>
      <c r="T85" s="3"/>
      <c r="U85" s="3"/>
      <c r="V85" s="3"/>
      <c r="W85" s="3"/>
      <c r="X85" s="3"/>
      <c r="Y85" s="3"/>
      <c r="Z85" s="3"/>
    </row>
    <row r="86" ht="15.75" customHeight="1">
      <c r="A86" s="4"/>
      <c r="B86" s="3"/>
      <c r="C86" s="5"/>
      <c r="D86" s="3"/>
      <c r="E86" s="3"/>
      <c r="F86" s="3"/>
      <c r="G86" s="3"/>
      <c r="H86" s="3"/>
      <c r="I86" s="3"/>
      <c r="J86" s="3"/>
      <c r="K86" s="3"/>
      <c r="L86" s="3"/>
      <c r="M86" s="3"/>
      <c r="N86" s="3"/>
      <c r="O86" s="3"/>
      <c r="P86" s="3"/>
      <c r="Q86" s="3"/>
      <c r="R86" s="3"/>
      <c r="S86" s="3"/>
      <c r="T86" s="3"/>
      <c r="U86" s="3"/>
      <c r="V86" s="3"/>
      <c r="W86" s="3"/>
      <c r="X86" s="3"/>
      <c r="Y86" s="3"/>
      <c r="Z86" s="3"/>
    </row>
    <row r="87" ht="15.75" customHeight="1">
      <c r="A87" s="4"/>
      <c r="B87" s="3"/>
      <c r="C87" s="5"/>
      <c r="D87" s="3"/>
      <c r="E87" s="3"/>
      <c r="F87" s="3"/>
      <c r="G87" s="3"/>
      <c r="H87" s="3"/>
      <c r="I87" s="3"/>
      <c r="J87" s="3"/>
      <c r="K87" s="3"/>
      <c r="L87" s="3"/>
      <c r="M87" s="3"/>
      <c r="N87" s="3"/>
      <c r="O87" s="3"/>
      <c r="P87" s="3"/>
      <c r="Q87" s="3"/>
      <c r="R87" s="3"/>
      <c r="S87" s="3"/>
      <c r="T87" s="3"/>
      <c r="U87" s="3"/>
      <c r="V87" s="3"/>
      <c r="W87" s="3"/>
      <c r="X87" s="3"/>
      <c r="Y87" s="3"/>
      <c r="Z87" s="3"/>
    </row>
    <row r="88" ht="15.75" customHeight="1">
      <c r="A88" s="4"/>
      <c r="B88" s="3"/>
      <c r="C88" s="5"/>
      <c r="D88" s="3"/>
      <c r="E88" s="3"/>
      <c r="F88" s="3"/>
      <c r="G88" s="3"/>
      <c r="H88" s="3"/>
      <c r="I88" s="3"/>
      <c r="J88" s="3"/>
      <c r="K88" s="3"/>
      <c r="L88" s="3"/>
      <c r="M88" s="3"/>
      <c r="N88" s="3"/>
      <c r="O88" s="3"/>
      <c r="P88" s="3"/>
      <c r="Q88" s="3"/>
      <c r="R88" s="3"/>
      <c r="S88" s="3"/>
      <c r="T88" s="3"/>
      <c r="U88" s="3"/>
      <c r="V88" s="3"/>
      <c r="W88" s="3"/>
      <c r="X88" s="3"/>
      <c r="Y88" s="3"/>
      <c r="Z88" s="3"/>
    </row>
    <row r="89" ht="15.75" customHeight="1">
      <c r="A89" s="4"/>
      <c r="B89" s="3"/>
      <c r="C89" s="5"/>
      <c r="D89" s="3"/>
      <c r="E89" s="3"/>
      <c r="F89" s="3"/>
      <c r="G89" s="3"/>
      <c r="H89" s="3"/>
      <c r="I89" s="3"/>
      <c r="J89" s="3"/>
      <c r="K89" s="3"/>
      <c r="L89" s="3"/>
      <c r="M89" s="3"/>
      <c r="N89" s="3"/>
      <c r="O89" s="3"/>
      <c r="P89" s="3"/>
      <c r="Q89" s="3"/>
      <c r="R89" s="3"/>
      <c r="S89" s="3"/>
      <c r="T89" s="3"/>
      <c r="U89" s="3"/>
      <c r="V89" s="3"/>
      <c r="W89" s="3"/>
      <c r="X89" s="3"/>
      <c r="Y89" s="3"/>
      <c r="Z89" s="3"/>
    </row>
    <row r="90" ht="15.75" customHeight="1">
      <c r="A90" s="4"/>
      <c r="B90" s="3"/>
      <c r="C90" s="5"/>
      <c r="D90" s="3"/>
      <c r="E90" s="3"/>
      <c r="F90" s="3"/>
      <c r="G90" s="3"/>
      <c r="H90" s="3"/>
      <c r="I90" s="3"/>
      <c r="J90" s="3"/>
      <c r="K90" s="3"/>
      <c r="L90" s="3"/>
      <c r="M90" s="3"/>
      <c r="N90" s="3"/>
      <c r="O90" s="3"/>
      <c r="P90" s="3"/>
      <c r="Q90" s="3"/>
      <c r="R90" s="3"/>
      <c r="S90" s="3"/>
      <c r="T90" s="3"/>
      <c r="U90" s="3"/>
      <c r="V90" s="3"/>
      <c r="W90" s="3"/>
      <c r="X90" s="3"/>
      <c r="Y90" s="3"/>
      <c r="Z90" s="3"/>
    </row>
    <row r="91" ht="15.75" customHeight="1">
      <c r="A91" s="4"/>
      <c r="B91" s="3"/>
      <c r="C91" s="5"/>
      <c r="D91" s="3"/>
      <c r="E91" s="3"/>
      <c r="F91" s="3"/>
      <c r="G91" s="3"/>
      <c r="H91" s="3"/>
      <c r="I91" s="3"/>
      <c r="J91" s="3"/>
      <c r="K91" s="3"/>
      <c r="L91" s="3"/>
      <c r="M91" s="3"/>
      <c r="N91" s="3"/>
      <c r="O91" s="3"/>
      <c r="P91" s="3"/>
      <c r="Q91" s="3"/>
      <c r="R91" s="3"/>
      <c r="S91" s="3"/>
      <c r="T91" s="3"/>
      <c r="U91" s="3"/>
      <c r="V91" s="3"/>
      <c r="W91" s="3"/>
      <c r="X91" s="3"/>
      <c r="Y91" s="3"/>
      <c r="Z91" s="3"/>
    </row>
    <row r="92" ht="15.75" customHeight="1">
      <c r="A92" s="4"/>
      <c r="B92" s="3"/>
      <c r="C92" s="5"/>
      <c r="D92" s="3"/>
      <c r="E92" s="3"/>
      <c r="F92" s="3"/>
      <c r="G92" s="3"/>
      <c r="H92" s="3"/>
      <c r="I92" s="3"/>
      <c r="J92" s="3"/>
      <c r="K92" s="3"/>
      <c r="L92" s="3"/>
      <c r="M92" s="3"/>
      <c r="N92" s="3"/>
      <c r="O92" s="3"/>
      <c r="P92" s="3"/>
      <c r="Q92" s="3"/>
      <c r="R92" s="3"/>
      <c r="S92" s="3"/>
      <c r="T92" s="3"/>
      <c r="U92" s="3"/>
      <c r="V92" s="3"/>
      <c r="W92" s="3"/>
      <c r="X92" s="3"/>
      <c r="Y92" s="3"/>
      <c r="Z92" s="3"/>
    </row>
    <row r="93" ht="15.75" customHeight="1">
      <c r="A93" s="4"/>
      <c r="B93" s="3"/>
      <c r="C93" s="5"/>
      <c r="D93" s="3"/>
      <c r="E93" s="3"/>
      <c r="F93" s="3"/>
      <c r="G93" s="3"/>
      <c r="H93" s="3"/>
      <c r="I93" s="3"/>
      <c r="J93" s="3"/>
      <c r="K93" s="3"/>
      <c r="L93" s="3"/>
      <c r="M93" s="3"/>
      <c r="N93" s="3"/>
      <c r="O93" s="3"/>
      <c r="P93" s="3"/>
      <c r="Q93" s="3"/>
      <c r="R93" s="3"/>
      <c r="S93" s="3"/>
      <c r="T93" s="3"/>
      <c r="U93" s="3"/>
      <c r="V93" s="3"/>
      <c r="W93" s="3"/>
      <c r="X93" s="3"/>
      <c r="Y93" s="3"/>
      <c r="Z93" s="3"/>
    </row>
    <row r="94" ht="15.75" customHeight="1">
      <c r="A94" s="4"/>
      <c r="B94" s="3"/>
      <c r="C94" s="5"/>
      <c r="D94" s="3"/>
      <c r="E94" s="3"/>
      <c r="F94" s="3"/>
      <c r="G94" s="3"/>
      <c r="H94" s="3"/>
      <c r="I94" s="3"/>
      <c r="J94" s="3"/>
      <c r="K94" s="3"/>
      <c r="L94" s="3"/>
      <c r="M94" s="3"/>
      <c r="N94" s="3"/>
      <c r="O94" s="3"/>
      <c r="P94" s="3"/>
      <c r="Q94" s="3"/>
      <c r="R94" s="3"/>
      <c r="S94" s="3"/>
      <c r="T94" s="3"/>
      <c r="U94" s="3"/>
      <c r="V94" s="3"/>
      <c r="W94" s="3"/>
      <c r="X94" s="3"/>
      <c r="Y94" s="3"/>
      <c r="Z94" s="3"/>
    </row>
    <row r="95" ht="15.75" customHeight="1">
      <c r="A95" s="4"/>
      <c r="B95" s="3"/>
      <c r="C95" s="5"/>
      <c r="D95" s="3"/>
      <c r="E95" s="3"/>
      <c r="F95" s="3"/>
      <c r="G95" s="3"/>
      <c r="H95" s="3"/>
      <c r="I95" s="3"/>
      <c r="J95" s="3"/>
      <c r="K95" s="3"/>
      <c r="L95" s="3"/>
      <c r="M95" s="3"/>
      <c r="N95" s="3"/>
      <c r="O95" s="3"/>
      <c r="P95" s="3"/>
      <c r="Q95" s="3"/>
      <c r="R95" s="3"/>
      <c r="S95" s="3"/>
      <c r="T95" s="3"/>
      <c r="U95" s="3"/>
      <c r="V95" s="3"/>
      <c r="W95" s="3"/>
      <c r="X95" s="3"/>
      <c r="Y95" s="3"/>
      <c r="Z95" s="3"/>
    </row>
    <row r="96" ht="15.75" customHeight="1">
      <c r="A96" s="4"/>
      <c r="B96" s="3"/>
      <c r="C96" s="5"/>
      <c r="D96" s="3"/>
      <c r="E96" s="3"/>
      <c r="F96" s="3"/>
      <c r="G96" s="3"/>
      <c r="H96" s="3"/>
      <c r="I96" s="3"/>
      <c r="J96" s="3"/>
      <c r="K96" s="3"/>
      <c r="L96" s="3"/>
      <c r="M96" s="3"/>
      <c r="N96" s="3"/>
      <c r="O96" s="3"/>
      <c r="P96" s="3"/>
      <c r="Q96" s="3"/>
      <c r="R96" s="3"/>
      <c r="S96" s="3"/>
      <c r="T96" s="3"/>
      <c r="U96" s="3"/>
      <c r="V96" s="3"/>
      <c r="W96" s="3"/>
      <c r="X96" s="3"/>
      <c r="Y96" s="3"/>
      <c r="Z96" s="3"/>
    </row>
    <row r="97" ht="15.75" customHeight="1">
      <c r="A97" s="4"/>
      <c r="B97" s="3"/>
      <c r="C97" s="5"/>
      <c r="D97" s="3"/>
      <c r="E97" s="3"/>
      <c r="F97" s="3"/>
      <c r="G97" s="3"/>
      <c r="H97" s="3"/>
      <c r="I97" s="3"/>
      <c r="J97" s="3"/>
      <c r="K97" s="3"/>
      <c r="L97" s="3"/>
      <c r="M97" s="3"/>
      <c r="N97" s="3"/>
      <c r="O97" s="3"/>
      <c r="P97" s="3"/>
      <c r="Q97" s="3"/>
      <c r="R97" s="3"/>
      <c r="S97" s="3"/>
      <c r="T97" s="3"/>
      <c r="U97" s="3"/>
      <c r="V97" s="3"/>
      <c r="W97" s="3"/>
      <c r="X97" s="3"/>
      <c r="Y97" s="3"/>
      <c r="Z97" s="3"/>
    </row>
    <row r="98" ht="15.75" customHeight="1">
      <c r="A98" s="4"/>
      <c r="B98" s="3"/>
      <c r="C98" s="5"/>
      <c r="D98" s="3"/>
      <c r="E98" s="3"/>
      <c r="F98" s="3"/>
      <c r="G98" s="3"/>
      <c r="H98" s="3"/>
      <c r="I98" s="3"/>
      <c r="J98" s="3"/>
      <c r="K98" s="3"/>
      <c r="L98" s="3"/>
      <c r="M98" s="3"/>
      <c r="N98" s="3"/>
      <c r="O98" s="3"/>
      <c r="P98" s="3"/>
      <c r="Q98" s="3"/>
      <c r="R98" s="3"/>
      <c r="S98" s="3"/>
      <c r="T98" s="3"/>
      <c r="U98" s="3"/>
      <c r="V98" s="3"/>
      <c r="W98" s="3"/>
      <c r="X98" s="3"/>
      <c r="Y98" s="3"/>
      <c r="Z98" s="3"/>
    </row>
    <row r="99" ht="15.75" customHeight="1">
      <c r="A99" s="4"/>
      <c r="B99" s="3"/>
      <c r="C99" s="5"/>
      <c r="D99" s="3"/>
      <c r="E99" s="3"/>
      <c r="F99" s="3"/>
      <c r="G99" s="3"/>
      <c r="H99" s="3"/>
      <c r="I99" s="3"/>
      <c r="J99" s="3"/>
      <c r="K99" s="3"/>
      <c r="L99" s="3"/>
      <c r="M99" s="3"/>
      <c r="N99" s="3"/>
      <c r="O99" s="3"/>
      <c r="P99" s="3"/>
      <c r="Q99" s="3"/>
      <c r="R99" s="3"/>
      <c r="S99" s="3"/>
      <c r="T99" s="3"/>
      <c r="U99" s="3"/>
      <c r="V99" s="3"/>
      <c r="W99" s="3"/>
      <c r="X99" s="3"/>
      <c r="Y99" s="3"/>
      <c r="Z99" s="3"/>
    </row>
    <row r="100" ht="15.75" customHeight="1">
      <c r="A100" s="4"/>
      <c r="B100" s="3"/>
      <c r="C100" s="5"/>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4"/>
      <c r="B101" s="3"/>
      <c r="C101" s="5"/>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4"/>
      <c r="B102" s="3"/>
      <c r="C102" s="5"/>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4"/>
      <c r="B103" s="3"/>
      <c r="C103" s="5"/>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4"/>
      <c r="B104" s="3"/>
      <c r="C104" s="5"/>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4"/>
      <c r="B105" s="3"/>
      <c r="C105" s="5"/>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4"/>
      <c r="B106" s="3"/>
      <c r="C106" s="5"/>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4"/>
      <c r="B107" s="3"/>
      <c r="C107" s="5"/>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4"/>
      <c r="B108" s="3"/>
      <c r="C108" s="5"/>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4"/>
      <c r="B109" s="3"/>
      <c r="C109" s="5"/>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4"/>
      <c r="B110" s="3"/>
      <c r="C110" s="5"/>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4"/>
      <c r="B111" s="3"/>
      <c r="C111" s="5"/>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4"/>
      <c r="B112" s="3"/>
      <c r="C112" s="5"/>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4"/>
      <c r="B113" s="3"/>
      <c r="C113" s="5"/>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4"/>
      <c r="B114" s="3"/>
      <c r="C114" s="5"/>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4"/>
      <c r="B115" s="3"/>
      <c r="C115" s="5"/>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4"/>
      <c r="B116" s="3"/>
      <c r="C116" s="5"/>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4"/>
      <c r="B117" s="3"/>
      <c r="C117" s="5"/>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4"/>
      <c r="B118" s="3"/>
      <c r="C118" s="5"/>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4"/>
      <c r="B119" s="3"/>
      <c r="C119" s="5"/>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4"/>
      <c r="B120" s="3"/>
      <c r="C120" s="5"/>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4"/>
      <c r="B121" s="3"/>
      <c r="C121" s="5"/>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4"/>
      <c r="B122" s="3"/>
      <c r="C122" s="5"/>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4"/>
      <c r="B123" s="3"/>
      <c r="C123" s="5"/>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4"/>
      <c r="B124" s="3"/>
      <c r="C124" s="5"/>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4"/>
      <c r="B125" s="3"/>
      <c r="C125" s="5"/>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4"/>
      <c r="B126" s="3"/>
      <c r="C126" s="5"/>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4"/>
      <c r="B127" s="3"/>
      <c r="C127" s="5"/>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4"/>
      <c r="B128" s="3"/>
      <c r="C128" s="5"/>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4"/>
      <c r="B129" s="3"/>
      <c r="C129" s="5"/>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4"/>
      <c r="B130" s="3"/>
      <c r="C130" s="5"/>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4"/>
      <c r="B131" s="3"/>
      <c r="C131" s="5"/>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4"/>
      <c r="B132" s="3"/>
      <c r="C132" s="5"/>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4"/>
      <c r="B133" s="3"/>
      <c r="C133" s="5"/>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4"/>
      <c r="B134" s="3"/>
      <c r="C134" s="5"/>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4"/>
      <c r="B135" s="3"/>
      <c r="C135" s="5"/>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4"/>
      <c r="B136" s="3"/>
      <c r="C136" s="5"/>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4"/>
      <c r="B137" s="3"/>
      <c r="C137" s="5"/>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4"/>
      <c r="B138" s="3"/>
      <c r="C138" s="5"/>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4"/>
      <c r="B139" s="3"/>
      <c r="C139" s="5"/>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4"/>
      <c r="B140" s="3"/>
      <c r="C140" s="5"/>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4"/>
      <c r="B141" s="3"/>
      <c r="C141" s="5"/>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4"/>
      <c r="B142" s="3"/>
      <c r="C142" s="5"/>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4"/>
      <c r="B143" s="3"/>
      <c r="C143" s="5"/>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4"/>
      <c r="B144" s="3"/>
      <c r="C144" s="5"/>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4"/>
      <c r="B145" s="3"/>
      <c r="C145" s="5"/>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4"/>
      <c r="B146" s="3"/>
      <c r="C146" s="5"/>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4"/>
      <c r="B147" s="3"/>
      <c r="C147" s="5"/>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4"/>
      <c r="B148" s="3"/>
      <c r="C148" s="5"/>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4"/>
      <c r="B149" s="3"/>
      <c r="C149" s="5"/>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4"/>
      <c r="B150" s="3"/>
      <c r="C150" s="5"/>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4"/>
      <c r="B151" s="3"/>
      <c r="C151" s="5"/>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4"/>
      <c r="B152" s="3"/>
      <c r="C152" s="5"/>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4"/>
      <c r="B153" s="3"/>
      <c r="C153" s="5"/>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4"/>
      <c r="B154" s="3"/>
      <c r="C154" s="5"/>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4"/>
      <c r="B155" s="3"/>
      <c r="C155" s="5"/>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4"/>
      <c r="B156" s="3"/>
      <c r="C156" s="5"/>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4"/>
      <c r="B157" s="3"/>
      <c r="C157" s="5"/>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4"/>
      <c r="B158" s="3"/>
      <c r="C158" s="5"/>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4"/>
      <c r="B159" s="3"/>
      <c r="C159" s="5"/>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4"/>
      <c r="B160" s="3"/>
      <c r="C160" s="5"/>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4"/>
      <c r="B161" s="3"/>
      <c r="C161" s="5"/>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4"/>
      <c r="B162" s="3"/>
      <c r="C162" s="5"/>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4"/>
      <c r="B163" s="3"/>
      <c r="C163" s="5"/>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4"/>
      <c r="B164" s="3"/>
      <c r="C164" s="5"/>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4"/>
      <c r="B165" s="3"/>
      <c r="C165" s="5"/>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4"/>
      <c r="B166" s="3"/>
      <c r="C166" s="5"/>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4"/>
      <c r="B167" s="3"/>
      <c r="C167" s="5"/>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4"/>
      <c r="B168" s="3"/>
      <c r="C168" s="5"/>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4"/>
      <c r="B169" s="3"/>
      <c r="C169" s="5"/>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4"/>
      <c r="B170" s="3"/>
      <c r="C170" s="5"/>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4"/>
      <c r="B171" s="3"/>
      <c r="C171" s="5"/>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4"/>
      <c r="B172" s="3"/>
      <c r="C172" s="5"/>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4"/>
      <c r="B173" s="3"/>
      <c r="C173" s="5"/>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4"/>
      <c r="B174" s="3"/>
      <c r="C174" s="5"/>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4"/>
      <c r="B175" s="3"/>
      <c r="C175" s="5"/>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4"/>
      <c r="B176" s="3"/>
      <c r="C176" s="5"/>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4"/>
      <c r="B177" s="3"/>
      <c r="C177" s="5"/>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4"/>
      <c r="B178" s="3"/>
      <c r="C178" s="5"/>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4"/>
      <c r="B179" s="3"/>
      <c r="C179" s="5"/>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4"/>
      <c r="B180" s="3"/>
      <c r="C180" s="5"/>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4"/>
      <c r="B181" s="3"/>
      <c r="C181" s="5"/>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4"/>
      <c r="B182" s="3"/>
      <c r="C182" s="5"/>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4"/>
      <c r="B183" s="3"/>
      <c r="C183" s="5"/>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4"/>
      <c r="B184" s="3"/>
      <c r="C184" s="5"/>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4"/>
      <c r="B185" s="3"/>
      <c r="C185" s="5"/>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4"/>
      <c r="B186" s="3"/>
      <c r="C186" s="5"/>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4"/>
      <c r="B187" s="3"/>
      <c r="C187" s="5"/>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4"/>
      <c r="B188" s="3"/>
      <c r="C188" s="5"/>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4"/>
      <c r="B189" s="3"/>
      <c r="C189" s="5"/>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4"/>
      <c r="B190" s="3"/>
      <c r="C190" s="5"/>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4"/>
      <c r="B191" s="3"/>
      <c r="C191" s="5"/>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4"/>
      <c r="B192" s="3"/>
      <c r="C192" s="5"/>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4"/>
      <c r="B193" s="3"/>
      <c r="C193" s="5"/>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4"/>
      <c r="B194" s="3"/>
      <c r="C194" s="5"/>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4"/>
      <c r="B195" s="3"/>
      <c r="C195" s="5"/>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4"/>
      <c r="B196" s="3"/>
      <c r="C196" s="5"/>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4"/>
      <c r="B197" s="3"/>
      <c r="C197" s="5"/>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4"/>
      <c r="B198" s="3"/>
      <c r="C198" s="5"/>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4"/>
      <c r="B199" s="3"/>
      <c r="C199" s="5"/>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4"/>
      <c r="B200" s="3"/>
      <c r="C200" s="5"/>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4"/>
      <c r="B201" s="3"/>
      <c r="C201" s="5"/>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4"/>
      <c r="B202" s="3"/>
      <c r="C202" s="5"/>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4"/>
      <c r="B203" s="3"/>
      <c r="C203" s="5"/>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4"/>
      <c r="B204" s="3"/>
      <c r="C204" s="5"/>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4"/>
      <c r="B205" s="3"/>
      <c r="C205" s="5"/>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4"/>
      <c r="B206" s="3"/>
      <c r="C206" s="5"/>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4"/>
      <c r="B207" s="3"/>
      <c r="C207" s="5"/>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4"/>
      <c r="B208" s="3"/>
      <c r="C208" s="5"/>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4"/>
      <c r="B209" s="3"/>
      <c r="C209" s="5"/>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4"/>
      <c r="B210" s="3"/>
      <c r="C210" s="5"/>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4"/>
      <c r="B211" s="3"/>
      <c r="C211" s="5"/>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4"/>
      <c r="B212" s="3"/>
      <c r="C212" s="5"/>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4"/>
      <c r="B213" s="3"/>
      <c r="C213" s="5"/>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4"/>
      <c r="B214" s="3"/>
      <c r="C214" s="5"/>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4"/>
      <c r="B215" s="3"/>
      <c r="C215" s="5"/>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4"/>
      <c r="B216" s="3"/>
      <c r="C216" s="5"/>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4"/>
      <c r="B217" s="3"/>
      <c r="C217" s="5"/>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4"/>
      <c r="B218" s="3"/>
      <c r="C218" s="5"/>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4"/>
      <c r="B219" s="3"/>
      <c r="C219" s="5"/>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4"/>
      <c r="B220" s="3"/>
      <c r="C220" s="5"/>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C8"/>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4.43" defaultRowHeight="15.0"/>
  <cols>
    <col customWidth="1" min="1" max="1" width="20.71"/>
    <col customWidth="1" min="2" max="6" width="13.43"/>
    <col customWidth="1" min="7" max="7" width="14.86"/>
    <col customWidth="1" min="8" max="11" width="13.43"/>
    <col customWidth="1" min="12" max="12" width="13.29"/>
    <col customWidth="1" min="13" max="14" width="12.14"/>
    <col customWidth="1" min="15" max="26" width="8.86"/>
  </cols>
  <sheetData>
    <row r="1">
      <c r="A1" s="2" t="str">
        <f>'Data Sheet'!B1</f>
        <v>HINDUSTAN ZINC LTD</v>
      </c>
      <c r="B1" s="4"/>
      <c r="C1" s="4"/>
      <c r="D1" s="4"/>
      <c r="E1" s="4"/>
      <c r="F1" s="4"/>
      <c r="G1" s="4"/>
      <c r="H1" s="6" t="str">
        <f>UPDATE</f>
        <v/>
      </c>
      <c r="I1" s="4"/>
      <c r="J1" s="7"/>
      <c r="K1" s="7"/>
      <c r="L1" s="4"/>
      <c r="M1" s="8" t="s">
        <v>2</v>
      </c>
      <c r="N1" s="4"/>
      <c r="O1" s="4"/>
      <c r="P1" s="4"/>
      <c r="Q1" s="4"/>
      <c r="R1" s="4"/>
      <c r="S1" s="4"/>
      <c r="T1" s="4"/>
      <c r="U1" s="4"/>
      <c r="V1" s="4"/>
      <c r="W1" s="4"/>
      <c r="X1" s="4"/>
      <c r="Y1" s="4"/>
      <c r="Z1" s="4"/>
    </row>
    <row r="2">
      <c r="A2" s="3"/>
      <c r="B2" s="3"/>
      <c r="C2" s="3"/>
      <c r="D2" s="3"/>
      <c r="E2" s="3"/>
      <c r="F2" s="3"/>
      <c r="G2" s="3"/>
      <c r="H2" s="3"/>
      <c r="I2" s="3"/>
      <c r="J2" s="3"/>
      <c r="K2" s="3"/>
      <c r="L2" s="3"/>
      <c r="M2" s="3"/>
      <c r="N2" s="3"/>
      <c r="O2" s="3"/>
      <c r="P2" s="3"/>
      <c r="Q2" s="3"/>
      <c r="R2" s="3"/>
      <c r="S2" s="3"/>
      <c r="T2" s="3"/>
      <c r="U2" s="3"/>
      <c r="V2" s="3"/>
      <c r="W2" s="3"/>
      <c r="X2" s="3"/>
      <c r="Y2" s="3"/>
      <c r="Z2" s="3"/>
    </row>
    <row r="3">
      <c r="A3" s="9" t="s">
        <v>8</v>
      </c>
      <c r="B3" s="11">
        <f>'Data Sheet'!B16</f>
        <v>39903</v>
      </c>
      <c r="C3" s="11">
        <f>'Data Sheet'!C16</f>
        <v>40268</v>
      </c>
      <c r="D3" s="11">
        <f>'Data Sheet'!D16</f>
        <v>40633</v>
      </c>
      <c r="E3" s="11">
        <f>'Data Sheet'!E16</f>
        <v>40999</v>
      </c>
      <c r="F3" s="11">
        <f>'Data Sheet'!F16</f>
        <v>41364</v>
      </c>
      <c r="G3" s="11">
        <f>'Data Sheet'!G16</f>
        <v>41729</v>
      </c>
      <c r="H3" s="11">
        <f>'Data Sheet'!H16</f>
        <v>42094</v>
      </c>
      <c r="I3" s="11">
        <f>'Data Sheet'!I16</f>
        <v>42460</v>
      </c>
      <c r="J3" s="11">
        <f>'Data Sheet'!J16</f>
        <v>42825</v>
      </c>
      <c r="K3" s="11">
        <f>'Data Sheet'!K16</f>
        <v>43190</v>
      </c>
      <c r="L3" s="13" t="s">
        <v>15</v>
      </c>
      <c r="M3" s="13" t="s">
        <v>17</v>
      </c>
      <c r="N3" s="13" t="s">
        <v>18</v>
      </c>
      <c r="O3" s="4"/>
      <c r="P3" s="4"/>
      <c r="Q3" s="4"/>
      <c r="R3" s="4"/>
      <c r="S3" s="4"/>
      <c r="T3" s="4"/>
      <c r="U3" s="4"/>
      <c r="V3" s="4"/>
      <c r="W3" s="4"/>
      <c r="X3" s="4"/>
      <c r="Y3" s="4"/>
      <c r="Z3" s="4"/>
    </row>
    <row r="4">
      <c r="A4" s="4" t="s">
        <v>16</v>
      </c>
      <c r="B4" s="2">
        <f>'Data Sheet'!B17</f>
        <v>5680.27</v>
      </c>
      <c r="C4" s="2">
        <f>'Data Sheet'!C17</f>
        <v>8016.97</v>
      </c>
      <c r="D4" s="2">
        <f>'Data Sheet'!D17</f>
        <v>10039.17</v>
      </c>
      <c r="E4" s="2">
        <f>'Data Sheet'!E17</f>
        <v>11405.31</v>
      </c>
      <c r="F4" s="2">
        <f>'Data Sheet'!F17</f>
        <v>12699.84</v>
      </c>
      <c r="G4" s="2">
        <f>'Data Sheet'!G17</f>
        <v>13636.04</v>
      </c>
      <c r="H4" s="2">
        <f>'Data Sheet'!H17</f>
        <v>14788.39</v>
      </c>
      <c r="I4" s="2">
        <f>'Data Sheet'!I17</f>
        <v>14181</v>
      </c>
      <c r="J4" s="2">
        <f>'Data Sheet'!J17</f>
        <v>17273</v>
      </c>
      <c r="K4" s="2">
        <f>'Data Sheet'!K17</f>
        <v>22084</v>
      </c>
      <c r="L4" s="2">
        <f>SUM(Quarters!H4:K4)</f>
        <v>21118</v>
      </c>
      <c r="M4" s="2">
        <f t="shared" ref="M4:N4" si="1">$K4+M23*K4</f>
        <v>28234.99427</v>
      </c>
      <c r="N4" s="2">
        <f t="shared" si="1"/>
        <v>24554.95399</v>
      </c>
      <c r="O4" s="4"/>
      <c r="P4" s="4"/>
      <c r="Q4" s="4"/>
      <c r="R4" s="4"/>
      <c r="S4" s="4"/>
      <c r="T4" s="4"/>
      <c r="U4" s="4"/>
      <c r="V4" s="4"/>
      <c r="W4" s="4"/>
      <c r="X4" s="4"/>
      <c r="Y4" s="4"/>
      <c r="Z4" s="4"/>
    </row>
    <row r="5">
      <c r="A5" s="3" t="s">
        <v>19</v>
      </c>
      <c r="B5" s="14">
        <f>SUM('Data Sheet'!B18,'Data Sheet'!B20:B24, -1*'Data Sheet'!B19)</f>
        <v>2967.05</v>
      </c>
      <c r="C5" s="14">
        <f>SUM('Data Sheet'!C18,'Data Sheet'!C20:C24, -1*'Data Sheet'!C19)</f>
        <v>3384.31</v>
      </c>
      <c r="D5" s="14">
        <f>SUM('Data Sheet'!D18,'Data Sheet'!D20:D24, -1*'Data Sheet'!D19)</f>
        <v>4452.62</v>
      </c>
      <c r="E5" s="14">
        <f>SUM('Data Sheet'!E18,'Data Sheet'!E20:E24, -1*'Data Sheet'!E19)</f>
        <v>5378.98</v>
      </c>
      <c r="F5" s="14">
        <f>SUM('Data Sheet'!F18,'Data Sheet'!F20:F24, -1*'Data Sheet'!F19)</f>
        <v>6209.01</v>
      </c>
      <c r="G5" s="14">
        <f>SUM('Data Sheet'!G18,'Data Sheet'!G20:G24, -1*'Data Sheet'!G19)</f>
        <v>6736.19</v>
      </c>
      <c r="H5" s="14">
        <f>SUM('Data Sheet'!H18,'Data Sheet'!H20:H24, -1*'Data Sheet'!H19)</f>
        <v>7019.44</v>
      </c>
      <c r="I5" s="14">
        <f>SUM('Data Sheet'!I18,'Data Sheet'!I20:I24, -1*'Data Sheet'!I19)</f>
        <v>7559</v>
      </c>
      <c r="J5" s="14">
        <f>SUM('Data Sheet'!J18,'Data Sheet'!J20:J24, -1*'Data Sheet'!J19)</f>
        <v>7534</v>
      </c>
      <c r="K5" s="14">
        <f>SUM('Data Sheet'!K18,'Data Sheet'!K20:K24, -1*'Data Sheet'!K19)</f>
        <v>9863</v>
      </c>
      <c r="L5" s="14">
        <f>SUM(Quarters!H5:K5)</f>
        <v>10444</v>
      </c>
      <c r="M5" s="14">
        <f t="shared" ref="M5:N5" si="2">M4-M6</f>
        <v>13161.353</v>
      </c>
      <c r="N5" s="14">
        <f t="shared" si="2"/>
        <v>12143.76075</v>
      </c>
      <c r="O5" s="3"/>
      <c r="P5" s="3"/>
      <c r="Q5" s="3"/>
      <c r="R5" s="3"/>
      <c r="S5" s="3"/>
      <c r="T5" s="3"/>
      <c r="U5" s="3"/>
      <c r="V5" s="3"/>
      <c r="W5" s="3"/>
      <c r="X5" s="3"/>
      <c r="Y5" s="3"/>
      <c r="Z5" s="3"/>
    </row>
    <row r="6">
      <c r="A6" s="4" t="s">
        <v>20</v>
      </c>
      <c r="B6" s="2">
        <f t="shared" ref="B6:K6" si="3">B4-B5</f>
        <v>2713.22</v>
      </c>
      <c r="C6" s="2">
        <f t="shared" si="3"/>
        <v>4632.66</v>
      </c>
      <c r="D6" s="2">
        <f t="shared" si="3"/>
        <v>5586.55</v>
      </c>
      <c r="E6" s="2">
        <f t="shared" si="3"/>
        <v>6026.33</v>
      </c>
      <c r="F6" s="2">
        <f t="shared" si="3"/>
        <v>6490.83</v>
      </c>
      <c r="G6" s="2">
        <f t="shared" si="3"/>
        <v>6899.85</v>
      </c>
      <c r="H6" s="2">
        <f t="shared" si="3"/>
        <v>7768.95</v>
      </c>
      <c r="I6" s="2">
        <f t="shared" si="3"/>
        <v>6622</v>
      </c>
      <c r="J6" s="2">
        <f t="shared" si="3"/>
        <v>9739</v>
      </c>
      <c r="K6" s="2">
        <f t="shared" si="3"/>
        <v>12221</v>
      </c>
      <c r="L6" s="2">
        <f>SUM(Quarters!H6:K6)</f>
        <v>10674</v>
      </c>
      <c r="M6" s="2">
        <f t="shared" ref="M6:N6" si="4">M4*M24</f>
        <v>15073.64127</v>
      </c>
      <c r="N6" s="2">
        <f t="shared" si="4"/>
        <v>12411.19324</v>
      </c>
      <c r="O6" s="4"/>
      <c r="P6" s="4"/>
      <c r="Q6" s="4"/>
      <c r="R6" s="4"/>
      <c r="S6" s="4"/>
      <c r="T6" s="4"/>
      <c r="U6" s="4"/>
      <c r="V6" s="4"/>
      <c r="W6" s="4"/>
      <c r="X6" s="4"/>
      <c r="Y6" s="4"/>
      <c r="Z6" s="4"/>
    </row>
    <row r="7">
      <c r="A7" s="3" t="s">
        <v>21</v>
      </c>
      <c r="B7" s="14">
        <f>'Data Sheet'!B25</f>
        <v>931.23</v>
      </c>
      <c r="C7" s="14">
        <f>'Data Sheet'!C25</f>
        <v>717.68</v>
      </c>
      <c r="D7" s="14">
        <f>'Data Sheet'!D25</f>
        <v>866.02</v>
      </c>
      <c r="E7" s="14">
        <f>'Data Sheet'!E25</f>
        <v>1542.83</v>
      </c>
      <c r="F7" s="14">
        <f>'Data Sheet'!F25</f>
        <v>2003.19</v>
      </c>
      <c r="G7" s="14">
        <f>'Data Sheet'!G25</f>
        <v>1899.39</v>
      </c>
      <c r="H7" s="14">
        <f>'Data Sheet'!H25</f>
        <v>2468.87</v>
      </c>
      <c r="I7" s="14">
        <f>'Data Sheet'!I25</f>
        <v>2763</v>
      </c>
      <c r="J7" s="14">
        <f>'Data Sheet'!J25</f>
        <v>2474</v>
      </c>
      <c r="K7" s="14">
        <f>'Data Sheet'!K25</f>
        <v>2042</v>
      </c>
      <c r="L7" s="14">
        <f>SUM(Quarters!H7:K7)</f>
        <v>1782</v>
      </c>
      <c r="M7" s="14">
        <v>0.0</v>
      </c>
      <c r="N7" s="14">
        <v>0.0</v>
      </c>
      <c r="O7" s="3"/>
      <c r="P7" s="3"/>
      <c r="Q7" s="3"/>
      <c r="R7" s="3"/>
      <c r="S7" s="3"/>
      <c r="T7" s="3"/>
      <c r="U7" s="3"/>
      <c r="V7" s="3"/>
      <c r="W7" s="3"/>
      <c r="X7" s="3"/>
      <c r="Y7" s="3"/>
      <c r="Z7" s="3"/>
    </row>
    <row r="8">
      <c r="A8" s="3" t="s">
        <v>22</v>
      </c>
      <c r="B8" s="14">
        <f>'Data Sheet'!B26</f>
        <v>285.27</v>
      </c>
      <c r="C8" s="14">
        <f>'Data Sheet'!C26</f>
        <v>334.25</v>
      </c>
      <c r="D8" s="14">
        <f>'Data Sheet'!D26</f>
        <v>474.74</v>
      </c>
      <c r="E8" s="14">
        <f>'Data Sheet'!E26</f>
        <v>610.67</v>
      </c>
      <c r="F8" s="14">
        <f>'Data Sheet'!F26</f>
        <v>647.04</v>
      </c>
      <c r="G8" s="14">
        <f>'Data Sheet'!G26</f>
        <v>784.59</v>
      </c>
      <c r="H8" s="14">
        <f>'Data Sheet'!H26</f>
        <v>644.19</v>
      </c>
      <c r="I8" s="14">
        <f>'Data Sheet'!I26</f>
        <v>745</v>
      </c>
      <c r="J8" s="14">
        <f>'Data Sheet'!J26</f>
        <v>1811</v>
      </c>
      <c r="K8" s="14">
        <f>'Data Sheet'!K26</f>
        <v>1483</v>
      </c>
      <c r="L8" s="14">
        <f>SUM(Quarters!H8:K8)</f>
        <v>1883</v>
      </c>
      <c r="M8" s="14">
        <f t="shared" ref="M8:N8" si="5">+$L8</f>
        <v>1883</v>
      </c>
      <c r="N8" s="14">
        <f t="shared" si="5"/>
        <v>1883</v>
      </c>
      <c r="O8" s="3"/>
      <c r="P8" s="3"/>
      <c r="Q8" s="3"/>
      <c r="R8" s="3"/>
      <c r="S8" s="3"/>
      <c r="T8" s="3"/>
      <c r="U8" s="3"/>
      <c r="V8" s="3"/>
      <c r="W8" s="3"/>
      <c r="X8" s="3"/>
      <c r="Y8" s="3"/>
      <c r="Z8" s="3"/>
    </row>
    <row r="9">
      <c r="A9" s="3" t="s">
        <v>23</v>
      </c>
      <c r="B9" s="14">
        <f>'Data Sheet'!B27</f>
        <v>21.88</v>
      </c>
      <c r="C9" s="14">
        <f>'Data Sheet'!C27</f>
        <v>43.92</v>
      </c>
      <c r="D9" s="14">
        <f>'Data Sheet'!D27</f>
        <v>18.28</v>
      </c>
      <c r="E9" s="14">
        <f>'Data Sheet'!E27</f>
        <v>13.95</v>
      </c>
      <c r="F9" s="14">
        <f>'Data Sheet'!F27</f>
        <v>26.86</v>
      </c>
      <c r="G9" s="14">
        <f>'Data Sheet'!G27</f>
        <v>44.94</v>
      </c>
      <c r="H9" s="14">
        <f>'Data Sheet'!H27</f>
        <v>23.51</v>
      </c>
      <c r="I9" s="14">
        <f>'Data Sheet'!I27</f>
        <v>17</v>
      </c>
      <c r="J9" s="14">
        <f>'Data Sheet'!J27</f>
        <v>202</v>
      </c>
      <c r="K9" s="14">
        <f>'Data Sheet'!K27</f>
        <v>283</v>
      </c>
      <c r="L9" s="14">
        <f>SUM(Quarters!H9:K9)</f>
        <v>117</v>
      </c>
      <c r="M9" s="14">
        <f t="shared" ref="M9:N9" si="6">+$L9</f>
        <v>117</v>
      </c>
      <c r="N9" s="14">
        <f t="shared" si="6"/>
        <v>117</v>
      </c>
      <c r="O9" s="3"/>
      <c r="P9" s="3"/>
      <c r="Q9" s="3"/>
      <c r="R9" s="3"/>
      <c r="S9" s="3"/>
      <c r="T9" s="3"/>
      <c r="U9" s="3"/>
      <c r="V9" s="3"/>
      <c r="W9" s="3"/>
      <c r="X9" s="3"/>
      <c r="Y9" s="3"/>
      <c r="Z9" s="3"/>
    </row>
    <row r="10">
      <c r="A10" s="3" t="s">
        <v>24</v>
      </c>
      <c r="B10" s="14">
        <f>'Data Sheet'!B28</f>
        <v>3358.24</v>
      </c>
      <c r="C10" s="14">
        <f>'Data Sheet'!C28</f>
        <v>5014.11</v>
      </c>
      <c r="D10" s="14">
        <f>'Data Sheet'!D28</f>
        <v>5959.55</v>
      </c>
      <c r="E10" s="14">
        <f>'Data Sheet'!E28</f>
        <v>6944.54</v>
      </c>
      <c r="F10" s="14">
        <f>'Data Sheet'!F28</f>
        <v>7820.12</v>
      </c>
      <c r="G10" s="14">
        <f>'Data Sheet'!G28</f>
        <v>7969.71</v>
      </c>
      <c r="H10" s="14">
        <f>'Data Sheet'!H28</f>
        <v>9570.12</v>
      </c>
      <c r="I10" s="14">
        <f>'Data Sheet'!I28</f>
        <v>8623</v>
      </c>
      <c r="J10" s="14">
        <f>'Data Sheet'!J28</f>
        <v>10200</v>
      </c>
      <c r="K10" s="14">
        <f>'Data Sheet'!K28</f>
        <v>12497</v>
      </c>
      <c r="L10" s="14">
        <f>SUM(Quarters!H10:K10)</f>
        <v>10456</v>
      </c>
      <c r="M10" s="14">
        <f t="shared" ref="M10:N10" si="7">M6+M7-SUM(M8:M9)</f>
        <v>13073.64127</v>
      </c>
      <c r="N10" s="14">
        <f t="shared" si="7"/>
        <v>10411.19324</v>
      </c>
      <c r="O10" s="3"/>
      <c r="P10" s="3"/>
      <c r="Q10" s="3"/>
      <c r="R10" s="3"/>
      <c r="S10" s="3"/>
      <c r="T10" s="3"/>
      <c r="U10" s="3"/>
      <c r="V10" s="3"/>
      <c r="W10" s="3"/>
      <c r="X10" s="3"/>
      <c r="Y10" s="3"/>
      <c r="Z10" s="3"/>
    </row>
    <row r="11">
      <c r="A11" s="3" t="s">
        <v>25</v>
      </c>
      <c r="B11" s="14">
        <f>'Data Sheet'!B29</f>
        <v>630.63</v>
      </c>
      <c r="C11" s="14">
        <f>'Data Sheet'!C29</f>
        <v>972.7</v>
      </c>
      <c r="D11" s="14">
        <f>'Data Sheet'!D29</f>
        <v>1059.06</v>
      </c>
      <c r="E11" s="14">
        <f>'Data Sheet'!E29</f>
        <v>1418.5</v>
      </c>
      <c r="F11" s="14">
        <f>'Data Sheet'!F29</f>
        <v>920.64</v>
      </c>
      <c r="G11" s="14">
        <f>'Data Sheet'!G29</f>
        <v>1065.09</v>
      </c>
      <c r="H11" s="14">
        <f>'Data Sheet'!H29</f>
        <v>1392.12</v>
      </c>
      <c r="I11" s="14">
        <f>'Data Sheet'!I29</f>
        <v>448</v>
      </c>
      <c r="J11" s="14">
        <f>'Data Sheet'!J29</f>
        <v>1884</v>
      </c>
      <c r="K11" s="14">
        <f>'Data Sheet'!K29</f>
        <v>3221</v>
      </c>
      <c r="L11" s="14">
        <f>SUM(Quarters!H11:K11)</f>
        <v>2500</v>
      </c>
      <c r="M11" s="17">
        <f t="shared" ref="M11:N11" si="8">IF($L10&gt;0,$L11/$L10,0)</f>
        <v>0.2390971691</v>
      </c>
      <c r="N11" s="17">
        <f t="shared" si="8"/>
        <v>0.2390971691</v>
      </c>
      <c r="O11" s="3"/>
      <c r="P11" s="3"/>
      <c r="Q11" s="3"/>
      <c r="R11" s="3"/>
      <c r="S11" s="3"/>
      <c r="T11" s="3"/>
      <c r="U11" s="3"/>
      <c r="V11" s="3"/>
      <c r="W11" s="3"/>
      <c r="X11" s="3"/>
      <c r="Y11" s="3"/>
      <c r="Z11" s="3"/>
    </row>
    <row r="12">
      <c r="A12" s="4" t="s">
        <v>26</v>
      </c>
      <c r="B12" s="2">
        <f>'Data Sheet'!B30</f>
        <v>2727.61</v>
      </c>
      <c r="C12" s="2">
        <f>'Data Sheet'!C30</f>
        <v>4041.41</v>
      </c>
      <c r="D12" s="2">
        <f>'Data Sheet'!D30</f>
        <v>4900.49</v>
      </c>
      <c r="E12" s="2">
        <f>'Data Sheet'!E30</f>
        <v>5526.04</v>
      </c>
      <c r="F12" s="2">
        <f>'Data Sheet'!F30</f>
        <v>6899.48</v>
      </c>
      <c r="G12" s="2">
        <f>'Data Sheet'!G30</f>
        <v>6904.62</v>
      </c>
      <c r="H12" s="2">
        <f>'Data Sheet'!H30</f>
        <v>8178</v>
      </c>
      <c r="I12" s="2">
        <f>'Data Sheet'!I30</f>
        <v>8175</v>
      </c>
      <c r="J12" s="2">
        <f>'Data Sheet'!J30</f>
        <v>8316</v>
      </c>
      <c r="K12" s="2">
        <f>'Data Sheet'!K30</f>
        <v>9276</v>
      </c>
      <c r="L12" s="2">
        <f>SUM(Quarters!H12:K12)</f>
        <v>7956</v>
      </c>
      <c r="M12" s="2">
        <f t="shared" ref="M12:N12" si="9">M10-M11*M10</f>
        <v>9947.770651</v>
      </c>
      <c r="N12" s="2">
        <f t="shared" si="9"/>
        <v>7921.906412</v>
      </c>
      <c r="O12" s="4"/>
      <c r="P12" s="4"/>
      <c r="Q12" s="4"/>
      <c r="R12" s="4"/>
      <c r="S12" s="4"/>
      <c r="T12" s="4"/>
      <c r="U12" s="4"/>
      <c r="V12" s="4"/>
      <c r="W12" s="4"/>
      <c r="X12" s="4"/>
      <c r="Y12" s="4"/>
      <c r="Z12" s="4"/>
    </row>
    <row r="13">
      <c r="A13" s="3" t="s">
        <v>28</v>
      </c>
      <c r="B13" s="14">
        <f>IF('Data Sheet'!B93&gt;0,B12/'Data Sheet'!B93,0)</f>
        <v>6.455394255</v>
      </c>
      <c r="C13" s="14">
        <f>IF('Data Sheet'!C93&gt;0,C12/'Data Sheet'!C93,0)</f>
        <v>9.564745289</v>
      </c>
      <c r="D13" s="14">
        <f>IF('Data Sheet'!D93&gt;0,D12/'Data Sheet'!D93,0)</f>
        <v>11.59791722</v>
      </c>
      <c r="E13" s="14">
        <f>IF('Data Sheet'!E93&gt;0,E12/'Data Sheet'!E93,0)</f>
        <v>13.07839716</v>
      </c>
      <c r="F13" s="14">
        <f>IF('Data Sheet'!F93&gt;0,F12/'Data Sheet'!F93,0)</f>
        <v>16.3288973</v>
      </c>
      <c r="G13" s="14">
        <f>IF('Data Sheet'!G93&gt;0,G12/'Data Sheet'!G93,0)</f>
        <v>16.34106206</v>
      </c>
      <c r="H13" s="14">
        <f>IF('Data Sheet'!H93&gt;0,H12/'Data Sheet'!H93,0)</f>
        <v>19.35475168</v>
      </c>
      <c r="I13" s="14">
        <f>IF('Data Sheet'!I93&gt;0,I12/'Data Sheet'!I93,0)</f>
        <v>19.34765162</v>
      </c>
      <c r="J13" s="14">
        <f>IF('Data Sheet'!J93&gt;0,J12/'Data Sheet'!J93,0)</f>
        <v>19.68135424</v>
      </c>
      <c r="K13" s="14">
        <f>IF('Data Sheet'!K93&gt;0,K12/'Data Sheet'!K93,0)</f>
        <v>21.95337204</v>
      </c>
      <c r="L13" s="14">
        <f>IF('Data Sheet'!$B6&gt;0,'Profit &amp; Loss'!L12/'Data Sheet'!$B6,0)</f>
        <v>18.82934832</v>
      </c>
      <c r="M13" s="14">
        <f>IF('Data Sheet'!$B6&gt;0,'Profit &amp; Loss'!M12/'Data Sheet'!$B6,0)</f>
        <v>23.54324266</v>
      </c>
      <c r="N13" s="14">
        <f>IF('Data Sheet'!$B6&gt;0,'Profit &amp; Loss'!N12/'Data Sheet'!$B6,0)</f>
        <v>18.74865953</v>
      </c>
      <c r="O13" s="3"/>
      <c r="P13" s="3"/>
      <c r="Q13" s="3"/>
      <c r="R13" s="3"/>
      <c r="S13" s="3"/>
      <c r="T13" s="3"/>
      <c r="U13" s="3"/>
      <c r="V13" s="3"/>
      <c r="W13" s="3"/>
      <c r="X13" s="3"/>
      <c r="Y13" s="3"/>
      <c r="Z13" s="3"/>
    </row>
    <row r="14">
      <c r="A14" s="3" t="s">
        <v>29</v>
      </c>
      <c r="B14" s="14">
        <f t="shared" ref="B14:K14" si="10">IF(B15&gt;0,B15/B13,"")</f>
        <v>7.479188581</v>
      </c>
      <c r="C14" s="14">
        <f t="shared" si="10"/>
        <v>12.88153184</v>
      </c>
      <c r="D14" s="14">
        <f t="shared" si="10"/>
        <v>12.39231124</v>
      </c>
      <c r="E14" s="14">
        <f t="shared" si="10"/>
        <v>9.669858506</v>
      </c>
      <c r="F14" s="14">
        <f t="shared" si="10"/>
        <v>7.102592287</v>
      </c>
      <c r="G14" s="14">
        <f t="shared" si="10"/>
        <v>7.998336676</v>
      </c>
      <c r="H14" s="14">
        <f t="shared" si="10"/>
        <v>8.686368227</v>
      </c>
      <c r="I14" s="14">
        <f t="shared" si="10"/>
        <v>8.868477393</v>
      </c>
      <c r="J14" s="14">
        <f t="shared" si="10"/>
        <v>14.20520299</v>
      </c>
      <c r="K14" s="14">
        <f t="shared" si="10"/>
        <v>14.48812029</v>
      </c>
      <c r="L14" s="14">
        <f>IF(L13&gt;0,L15/L13,0)</f>
        <v>13.42584967</v>
      </c>
      <c r="M14" s="14">
        <f t="shared" ref="M14:N14" si="11">M25</f>
        <v>13.42584967</v>
      </c>
      <c r="N14" s="14">
        <f t="shared" si="11"/>
        <v>10.55560076</v>
      </c>
      <c r="O14" s="3"/>
      <c r="P14" s="3"/>
      <c r="Q14" s="3"/>
      <c r="R14" s="3"/>
      <c r="S14" s="3"/>
      <c r="T14" s="3"/>
      <c r="U14" s="3"/>
      <c r="V14" s="3"/>
      <c r="W14" s="3"/>
      <c r="X14" s="3"/>
      <c r="Y14" s="3"/>
      <c r="Z14" s="3"/>
    </row>
    <row r="15">
      <c r="A15" s="4" t="s">
        <v>30</v>
      </c>
      <c r="B15" s="2">
        <f>'Data Sheet'!B90</f>
        <v>48.281111</v>
      </c>
      <c r="C15" s="2">
        <f>'Data Sheet'!C90</f>
        <v>123.208571</v>
      </c>
      <c r="D15" s="2">
        <f>'Data Sheet'!D90</f>
        <v>143.725</v>
      </c>
      <c r="E15" s="2">
        <f>'Data Sheet'!E90</f>
        <v>126.46625</v>
      </c>
      <c r="F15" s="2">
        <f>'Data Sheet'!F90</f>
        <v>115.9775</v>
      </c>
      <c r="G15" s="2">
        <f>'Data Sheet'!G90</f>
        <v>130.701316</v>
      </c>
      <c r="H15" s="2">
        <f>'Data Sheet'!H90</f>
        <v>168.1225</v>
      </c>
      <c r="I15" s="2">
        <f>'Data Sheet'!I90</f>
        <v>171.584211</v>
      </c>
      <c r="J15" s="2">
        <f>'Data Sheet'!J90</f>
        <v>279.577632</v>
      </c>
      <c r="K15" s="2">
        <f>'Data Sheet'!K90</f>
        <v>318.063095</v>
      </c>
      <c r="L15" s="2">
        <f>'Data Sheet'!B8</f>
        <v>252.8</v>
      </c>
      <c r="M15" s="18">
        <f t="shared" ref="M15:N15" si="12">M13*M14</f>
        <v>316.0880368</v>
      </c>
      <c r="N15" s="19">
        <f t="shared" si="12"/>
        <v>197.9033647</v>
      </c>
      <c r="O15" s="4"/>
      <c r="P15" s="4"/>
      <c r="Q15" s="4"/>
      <c r="R15" s="4"/>
      <c r="S15" s="4"/>
      <c r="T15" s="4"/>
      <c r="U15" s="4"/>
      <c r="V15" s="4"/>
      <c r="W15" s="4"/>
      <c r="X15" s="4"/>
      <c r="Y15" s="4"/>
      <c r="Z15" s="4"/>
    </row>
    <row r="16">
      <c r="A16" s="3"/>
      <c r="B16" s="3"/>
      <c r="C16" s="3"/>
      <c r="D16" s="3"/>
      <c r="E16" s="3"/>
      <c r="F16" s="3"/>
      <c r="G16" s="3"/>
      <c r="H16" s="3"/>
      <c r="I16" s="3"/>
      <c r="J16" s="3"/>
      <c r="K16" s="3"/>
      <c r="L16" s="3"/>
      <c r="M16" s="3"/>
      <c r="N16" s="3"/>
      <c r="O16" s="3"/>
      <c r="P16" s="3"/>
      <c r="Q16" s="3"/>
      <c r="R16" s="3"/>
      <c r="S16" s="3"/>
      <c r="T16" s="3"/>
      <c r="U16" s="3"/>
      <c r="V16" s="3"/>
      <c r="W16" s="3"/>
      <c r="X16" s="3"/>
      <c r="Y16" s="3"/>
      <c r="Z16" s="3"/>
    </row>
    <row r="17">
      <c r="A17" s="4" t="s">
        <v>31</v>
      </c>
      <c r="B17" s="4"/>
      <c r="C17" s="4"/>
      <c r="D17" s="4"/>
      <c r="E17" s="4"/>
      <c r="F17" s="4"/>
      <c r="G17" s="4"/>
      <c r="H17" s="4"/>
      <c r="I17" s="4"/>
      <c r="J17" s="4"/>
      <c r="K17" s="4"/>
      <c r="L17" s="4"/>
      <c r="M17" s="4"/>
      <c r="N17" s="4"/>
      <c r="O17" s="4"/>
      <c r="P17" s="4"/>
      <c r="Q17" s="4"/>
      <c r="R17" s="4"/>
      <c r="S17" s="4"/>
      <c r="T17" s="4"/>
      <c r="U17" s="4"/>
      <c r="V17" s="4"/>
      <c r="W17" s="4"/>
      <c r="X17" s="4"/>
      <c r="Y17" s="4"/>
      <c r="Z17" s="4"/>
    </row>
    <row r="18">
      <c r="A18" s="3" t="s">
        <v>32</v>
      </c>
      <c r="B18" s="20">
        <f>IF('Data Sheet'!B30&gt;0, 'Data Sheet'!B31/'Data Sheet'!B30, 0)</f>
        <v>0.06196267062</v>
      </c>
      <c r="C18" s="20">
        <f>IF('Data Sheet'!C30&gt;0, 'Data Sheet'!C31/'Data Sheet'!C30, 0)</f>
        <v>0.06273058165</v>
      </c>
      <c r="D18" s="20">
        <f>IF('Data Sheet'!D30&gt;0, 'Data Sheet'!D31/'Data Sheet'!D30, 0)</f>
        <v>0.08622199005</v>
      </c>
      <c r="E18" s="20">
        <f>IF('Data Sheet'!E30&gt;0, 'Data Sheet'!E31/'Data Sheet'!E30, 0)</f>
        <v>0.1835075389</v>
      </c>
      <c r="F18" s="20">
        <f>IF('Data Sheet'!F30&gt;0, 'Data Sheet'!F31/'Data Sheet'!F30, 0)</f>
        <v>0.1898461913</v>
      </c>
      <c r="G18" s="20">
        <f>IF('Data Sheet'!G30&gt;0, 'Data Sheet'!G31/'Data Sheet'!G30, 0)</f>
        <v>0.214184126</v>
      </c>
      <c r="H18" s="20">
        <f>IF('Data Sheet'!H30&gt;0, 'Data Sheet'!H31/'Data Sheet'!H30, 0)</f>
        <v>0.2273330888</v>
      </c>
      <c r="I18" s="20">
        <f>IF('Data Sheet'!I30&gt;0, 'Data Sheet'!I31/'Data Sheet'!I30, 0)</f>
        <v>1.43675841</v>
      </c>
      <c r="J18" s="20">
        <f>IF('Data Sheet'!J30&gt;0, 'Data Sheet'!J31/'Data Sheet'!J30, 0)</f>
        <v>1.493686869</v>
      </c>
      <c r="K18" s="20">
        <f>IF('Data Sheet'!K30&gt;0, 'Data Sheet'!K31/'Data Sheet'!K30, 0)</f>
        <v>0.3643811988</v>
      </c>
      <c r="L18" s="3"/>
      <c r="M18" s="3"/>
      <c r="N18" s="3"/>
      <c r="O18" s="3"/>
      <c r="P18" s="3"/>
      <c r="Q18" s="3"/>
      <c r="R18" s="3"/>
      <c r="S18" s="3"/>
      <c r="T18" s="3"/>
      <c r="U18" s="3"/>
      <c r="V18" s="3"/>
      <c r="W18" s="3"/>
      <c r="X18" s="3"/>
      <c r="Y18" s="3"/>
      <c r="Z18" s="3"/>
    </row>
    <row r="19">
      <c r="A19" s="3" t="s">
        <v>27</v>
      </c>
      <c r="B19" s="20">
        <f t="shared" ref="B19:L19" si="13">IF(B6&gt;0,B6/B4,0)</f>
        <v>0.4776568719</v>
      </c>
      <c r="C19" s="20">
        <f t="shared" si="13"/>
        <v>0.5778567214</v>
      </c>
      <c r="D19" s="20">
        <f t="shared" si="13"/>
        <v>0.5564752863</v>
      </c>
      <c r="E19" s="20">
        <f t="shared" si="13"/>
        <v>0.5283793251</v>
      </c>
      <c r="F19" s="20">
        <f t="shared" si="13"/>
        <v>0.5110954154</v>
      </c>
      <c r="G19" s="20">
        <f t="shared" si="13"/>
        <v>0.5060010091</v>
      </c>
      <c r="H19" s="20">
        <f t="shared" si="13"/>
        <v>0.5253411629</v>
      </c>
      <c r="I19" s="20">
        <f t="shared" si="13"/>
        <v>0.4669628376</v>
      </c>
      <c r="J19" s="20">
        <f t="shared" si="13"/>
        <v>0.5638279396</v>
      </c>
      <c r="K19" s="20">
        <f t="shared" si="13"/>
        <v>0.5533870676</v>
      </c>
      <c r="L19" s="20">
        <f t="shared" si="13"/>
        <v>0.5054455914</v>
      </c>
      <c r="M19" s="3"/>
      <c r="N19" s="3"/>
      <c r="O19" s="3"/>
      <c r="P19" s="3"/>
      <c r="Q19" s="3"/>
      <c r="R19" s="3"/>
      <c r="S19" s="3"/>
      <c r="T19" s="3"/>
      <c r="U19" s="3"/>
      <c r="V19" s="3"/>
      <c r="W19" s="3"/>
      <c r="X19" s="3"/>
      <c r="Y19" s="3"/>
      <c r="Z19" s="3"/>
    </row>
    <row r="20">
      <c r="A20" s="3"/>
      <c r="B20" s="20"/>
      <c r="C20" s="20"/>
      <c r="D20" s="20"/>
      <c r="E20" s="20"/>
      <c r="F20" s="20"/>
      <c r="G20" s="20"/>
      <c r="H20" s="20"/>
      <c r="I20" s="20"/>
      <c r="J20" s="20"/>
      <c r="K20" s="20"/>
      <c r="L20" s="20"/>
      <c r="M20" s="3"/>
      <c r="N20" s="3"/>
      <c r="O20" s="3"/>
      <c r="P20" s="3"/>
      <c r="Q20" s="3"/>
      <c r="R20" s="3"/>
      <c r="S20" s="3"/>
      <c r="T20" s="3"/>
      <c r="U20" s="3"/>
      <c r="V20" s="3"/>
      <c r="W20" s="3"/>
      <c r="X20" s="3"/>
      <c r="Y20" s="3"/>
      <c r="Z20" s="3"/>
    </row>
    <row r="21" ht="15.75" customHeight="1">
      <c r="A21" s="3"/>
      <c r="B21" s="20"/>
      <c r="C21" s="20"/>
      <c r="D21" s="20"/>
      <c r="E21" s="20"/>
      <c r="F21" s="20"/>
      <c r="G21" s="20"/>
      <c r="H21" s="20"/>
      <c r="I21" s="20"/>
      <c r="J21" s="20"/>
      <c r="K21" s="20"/>
      <c r="L21" s="20"/>
      <c r="M21" s="3"/>
      <c r="N21" s="3"/>
      <c r="O21" s="3"/>
      <c r="P21" s="3"/>
      <c r="Q21" s="3"/>
      <c r="R21" s="3"/>
      <c r="S21" s="3"/>
      <c r="T21" s="3"/>
      <c r="U21" s="3"/>
      <c r="V21" s="3"/>
      <c r="W21" s="3"/>
      <c r="X21" s="3"/>
      <c r="Y21" s="3"/>
      <c r="Z21" s="3"/>
    </row>
    <row r="22" ht="15.75" customHeight="1">
      <c r="A22" s="9"/>
      <c r="B22" s="11"/>
      <c r="C22" s="11"/>
      <c r="D22" s="11"/>
      <c r="E22" s="11"/>
      <c r="F22" s="11"/>
      <c r="G22" s="11" t="s">
        <v>33</v>
      </c>
      <c r="H22" s="11" t="s">
        <v>34</v>
      </c>
      <c r="I22" s="11" t="s">
        <v>35</v>
      </c>
      <c r="J22" s="11" t="s">
        <v>36</v>
      </c>
      <c r="K22" s="11" t="s">
        <v>37</v>
      </c>
      <c r="L22" s="13" t="s">
        <v>38</v>
      </c>
      <c r="M22" s="13" t="s">
        <v>39</v>
      </c>
      <c r="N22" s="13" t="s">
        <v>40</v>
      </c>
      <c r="O22" s="4"/>
      <c r="P22" s="4"/>
      <c r="Q22" s="4"/>
      <c r="R22" s="4"/>
      <c r="S22" s="4"/>
      <c r="T22" s="4"/>
      <c r="U22" s="4"/>
      <c r="V22" s="4"/>
      <c r="W22" s="4"/>
      <c r="X22" s="4"/>
      <c r="Y22" s="4"/>
      <c r="Z22" s="4"/>
    </row>
    <row r="23" ht="15.75" customHeight="1">
      <c r="A23" s="3"/>
      <c r="B23" s="3"/>
      <c r="C23" s="3"/>
      <c r="D23" s="3"/>
      <c r="E23" s="3"/>
      <c r="F23" s="3"/>
      <c r="G23" s="3" t="s">
        <v>41</v>
      </c>
      <c r="H23" s="20">
        <f>IF(B4=0,"",POWER($K4/B4,1/9)-1)</f>
        <v>0.1628486565</v>
      </c>
      <c r="I23" s="20">
        <f>IF(D4=0,"",POWER($K4/D4,1/7)-1)</f>
        <v>0.1192095792</v>
      </c>
      <c r="J23" s="20">
        <f>IF(F4=0,"",POWER($K4/F4,1/5)-1)</f>
        <v>0.1170070079</v>
      </c>
      <c r="K23" s="20">
        <f>IF(H4=0,"",POWER($K4/H4, 1/3)-1)</f>
        <v>0.1430159246</v>
      </c>
      <c r="L23" s="20">
        <f>IF(ISERROR(MAX(IF(J4=0,"",(K4-J4)/J4),IF(K4=0,"",(L4-K4)/K4))),"",MAX(IF(J4=0,"",(K4-J4)/J4),IF(K4=0,"",(L4-K4)/K4)))</f>
        <v>0.2785271811</v>
      </c>
      <c r="M23" s="21">
        <f t="shared" ref="M23:M25" si="14">MAX(K23:L23)</f>
        <v>0.2785271811</v>
      </c>
      <c r="N23" s="21">
        <f t="shared" ref="N23:N25" si="15">MIN(H23:L23)</f>
        <v>0.1170070079</v>
      </c>
      <c r="O23" s="4"/>
      <c r="P23" s="4"/>
      <c r="Q23" s="4"/>
      <c r="R23" s="4"/>
      <c r="S23" s="4"/>
      <c r="T23" s="4"/>
      <c r="U23" s="4"/>
      <c r="V23" s="4"/>
      <c r="W23" s="4"/>
      <c r="X23" s="4"/>
      <c r="Y23" s="4"/>
      <c r="Z23" s="4"/>
    </row>
    <row r="24" ht="15.75" customHeight="1">
      <c r="A24" s="3"/>
      <c r="B24" s="3"/>
      <c r="C24" s="3"/>
      <c r="D24" s="3"/>
      <c r="E24" s="3"/>
      <c r="F24" s="3"/>
      <c r="G24" s="3" t="s">
        <v>27</v>
      </c>
      <c r="H24" s="20">
        <f>IF(SUM(B4:$K$4)=0,"",SUMPRODUCT(B19:$K$19,B4:$K$4)/SUM(B4:$K$4))</f>
        <v>0.5292625442</v>
      </c>
      <c r="I24" s="20">
        <f>IF(SUM(E4:$K$4)=0,"",SUMPRODUCT(E19:$K$19,E4:$K$4)/SUM(E4:$K$4))</f>
        <v>0.5257776222</v>
      </c>
      <c r="J24" s="20">
        <f>IF(SUM(G4:$K$4)=0,"",SUMPRODUCT(G19:$K$19,G4:$K$4)/SUM(G4:$K$4))</f>
        <v>0.5276905529</v>
      </c>
      <c r="K24" s="20">
        <f>IF(SUM(I4:$K$4)=0, "", SUMPRODUCT(I19:$K$19,I4:$K$4)/SUM(I4:$K$4))</f>
        <v>0.5338637977</v>
      </c>
      <c r="L24" s="20">
        <f>L19</f>
        <v>0.5054455914</v>
      </c>
      <c r="M24" s="21">
        <f t="shared" si="14"/>
        <v>0.5338637977</v>
      </c>
      <c r="N24" s="21">
        <f t="shared" si="15"/>
        <v>0.5054455914</v>
      </c>
      <c r="O24" s="3"/>
      <c r="P24" s="3"/>
      <c r="Q24" s="3"/>
      <c r="R24" s="3"/>
      <c r="S24" s="3"/>
      <c r="T24" s="3"/>
      <c r="U24" s="3"/>
      <c r="V24" s="3"/>
      <c r="W24" s="3"/>
      <c r="X24" s="3"/>
      <c r="Y24" s="3"/>
      <c r="Z24" s="3"/>
    </row>
    <row r="25" ht="15.75" customHeight="1">
      <c r="A25" s="3"/>
      <c r="B25" s="3"/>
      <c r="C25" s="3"/>
      <c r="D25" s="3"/>
      <c r="E25" s="3"/>
      <c r="F25" s="3"/>
      <c r="G25" s="3" t="s">
        <v>42</v>
      </c>
      <c r="H25" s="14">
        <f>IF(ISERROR(AVERAGEIF(B14:$L14,"&gt;0")),"",AVERAGEIF(B14:$L14,"&gt;0"))</f>
        <v>10.65434888</v>
      </c>
      <c r="I25" s="14">
        <f>IF(ISERROR(AVERAGEIF(E14:$L14,"&gt;0")),"",AVERAGEIF(E14:$L14,"&gt;0"))</f>
        <v>10.55560076</v>
      </c>
      <c r="J25" s="14">
        <f>IF(ISERROR(AVERAGEIF(G14:$L14,"&gt;0")),"",AVERAGEIF(G14:$L14,"&gt;0"))</f>
        <v>11.27872588</v>
      </c>
      <c r="K25" s="14">
        <f>IF(ISERROR(AVERAGEIF(I14:$L14,"&gt;0")),"",AVERAGEIF(I14:$L14,"&gt;0"))</f>
        <v>12.74691259</v>
      </c>
      <c r="L25" s="14">
        <f>L14</f>
        <v>13.42584967</v>
      </c>
      <c r="M25" s="2">
        <f t="shared" si="14"/>
        <v>13.42584967</v>
      </c>
      <c r="N25" s="2">
        <f t="shared" si="15"/>
        <v>10.55560076</v>
      </c>
      <c r="O25" s="3"/>
      <c r="P25" s="3"/>
      <c r="Q25" s="3"/>
      <c r="R25" s="3"/>
      <c r="S25" s="3"/>
      <c r="T25" s="3"/>
      <c r="U25" s="3"/>
      <c r="V25" s="3"/>
      <c r="W25" s="3"/>
      <c r="X25" s="3"/>
      <c r="Y25" s="3"/>
      <c r="Z25" s="3"/>
    </row>
    <row r="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M1"/>
  </hyperlinks>
  <printOptions gridLines="1"/>
  <pageMargins bottom="0.75" footer="0.0" header="0.0" left="0.7" right="0.7" top="0.75"/>
  <pageSetup paperSize="9"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cols>
    <col customWidth="1" min="1" max="1" width="20.71"/>
    <col customWidth="1" min="2" max="11" width="13.43"/>
    <col customWidth="1" min="12" max="26" width="8.86"/>
  </cols>
  <sheetData>
    <row r="1">
      <c r="A1" s="2" t="str">
        <f>'Profit &amp; Loss'!A1</f>
        <v>HINDUSTAN ZINC LTD</v>
      </c>
      <c r="B1" s="4"/>
      <c r="C1" s="4"/>
      <c r="D1" s="4"/>
      <c r="E1" s="6" t="str">
        <f>UPDATE</f>
        <v/>
      </c>
      <c r="F1" s="4"/>
      <c r="G1" s="4"/>
      <c r="H1" s="4"/>
      <c r="I1" s="4"/>
      <c r="J1" s="8" t="s">
        <v>2</v>
      </c>
      <c r="K1" s="4"/>
      <c r="L1" s="4"/>
      <c r="M1" s="4"/>
      <c r="N1" s="4"/>
      <c r="O1" s="4"/>
      <c r="P1" s="4"/>
      <c r="Q1" s="4"/>
      <c r="R1" s="4"/>
      <c r="S1" s="4"/>
      <c r="T1" s="4"/>
      <c r="U1" s="4"/>
      <c r="V1" s="4"/>
      <c r="W1" s="4"/>
      <c r="X1" s="4"/>
      <c r="Y1" s="4"/>
      <c r="Z1" s="4"/>
    </row>
    <row r="2">
      <c r="A2" s="3"/>
      <c r="B2" s="3"/>
      <c r="C2" s="3"/>
      <c r="D2" s="3"/>
      <c r="E2" s="3"/>
      <c r="F2" s="3"/>
      <c r="G2" s="3"/>
      <c r="H2" s="3"/>
      <c r="I2" s="3"/>
      <c r="J2" s="3"/>
      <c r="K2" s="3"/>
      <c r="L2" s="3"/>
      <c r="M2" s="3"/>
      <c r="N2" s="3"/>
      <c r="O2" s="3"/>
      <c r="P2" s="3"/>
      <c r="Q2" s="3"/>
      <c r="R2" s="3"/>
      <c r="S2" s="3"/>
      <c r="T2" s="3"/>
      <c r="U2" s="3"/>
      <c r="V2" s="3"/>
      <c r="W2" s="3"/>
      <c r="X2" s="3"/>
      <c r="Y2" s="3"/>
      <c r="Z2" s="3"/>
    </row>
    <row r="3">
      <c r="A3" s="9" t="s">
        <v>8</v>
      </c>
      <c r="B3" s="11">
        <f>'Data Sheet'!B41</f>
        <v>42735</v>
      </c>
      <c r="C3" s="11">
        <f>'Data Sheet'!C41</f>
        <v>42825</v>
      </c>
      <c r="D3" s="11">
        <f>'Data Sheet'!D41</f>
        <v>42916</v>
      </c>
      <c r="E3" s="11">
        <f>'Data Sheet'!E41</f>
        <v>43008</v>
      </c>
      <c r="F3" s="11">
        <f>'Data Sheet'!F41</f>
        <v>43100</v>
      </c>
      <c r="G3" s="11">
        <f>'Data Sheet'!G41</f>
        <v>43190</v>
      </c>
      <c r="H3" s="11">
        <f>'Data Sheet'!H41</f>
        <v>43281</v>
      </c>
      <c r="I3" s="11">
        <f>'Data Sheet'!I41</f>
        <v>43373</v>
      </c>
      <c r="J3" s="11">
        <f>'Data Sheet'!J41</f>
        <v>43465</v>
      </c>
      <c r="K3" s="11">
        <f>'Data Sheet'!K41</f>
        <v>43555</v>
      </c>
      <c r="L3" s="4"/>
      <c r="M3" s="4"/>
      <c r="N3" s="4"/>
      <c r="O3" s="4"/>
      <c r="P3" s="4"/>
      <c r="Q3" s="4"/>
      <c r="R3" s="4"/>
      <c r="S3" s="4"/>
      <c r="T3" s="4"/>
      <c r="U3" s="4"/>
      <c r="V3" s="4"/>
      <c r="W3" s="4"/>
      <c r="X3" s="4"/>
      <c r="Y3" s="4"/>
      <c r="Z3" s="4"/>
    </row>
    <row r="4">
      <c r="A4" s="4" t="s">
        <v>16</v>
      </c>
      <c r="B4" s="2">
        <f>'Data Sheet'!B42</f>
        <v>4987</v>
      </c>
      <c r="C4" s="2">
        <f>'Data Sheet'!C42</f>
        <v>6255</v>
      </c>
      <c r="D4" s="2">
        <f>'Data Sheet'!D42</f>
        <v>4576</v>
      </c>
      <c r="E4" s="2">
        <f>'Data Sheet'!E42</f>
        <v>5309</v>
      </c>
      <c r="F4" s="2">
        <f>'Data Sheet'!F42</f>
        <v>5922</v>
      </c>
      <c r="G4" s="2">
        <f>'Data Sheet'!G42</f>
        <v>6277</v>
      </c>
      <c r="H4" s="2">
        <f>'Data Sheet'!H42</f>
        <v>5310</v>
      </c>
      <c r="I4" s="2">
        <f>'Data Sheet'!I42</f>
        <v>4777</v>
      </c>
      <c r="J4" s="2">
        <f>'Data Sheet'!J42</f>
        <v>5540</v>
      </c>
      <c r="K4" s="2">
        <f>'Data Sheet'!K42</f>
        <v>5491</v>
      </c>
      <c r="L4" s="4"/>
      <c r="M4" s="4"/>
      <c r="N4" s="4"/>
      <c r="O4" s="4"/>
      <c r="P4" s="4"/>
      <c r="Q4" s="4"/>
      <c r="R4" s="4"/>
      <c r="S4" s="4"/>
      <c r="T4" s="4"/>
      <c r="U4" s="4"/>
      <c r="V4" s="4"/>
      <c r="W4" s="4"/>
      <c r="X4" s="4"/>
      <c r="Y4" s="4"/>
      <c r="Z4" s="4"/>
    </row>
    <row r="5">
      <c r="A5" s="3" t="s">
        <v>19</v>
      </c>
      <c r="B5" s="14">
        <f>'Data Sheet'!B43</f>
        <v>2199</v>
      </c>
      <c r="C5" s="14">
        <f>'Data Sheet'!C43</f>
        <v>2512</v>
      </c>
      <c r="D5" s="14">
        <f>'Data Sheet'!D43</f>
        <v>2192</v>
      </c>
      <c r="E5" s="14">
        <f>'Data Sheet'!E43</f>
        <v>2285</v>
      </c>
      <c r="F5" s="14">
        <f>'Data Sheet'!F43</f>
        <v>2678</v>
      </c>
      <c r="G5" s="14">
        <f>'Data Sheet'!G43</f>
        <v>2657</v>
      </c>
      <c r="H5" s="14">
        <f>'Data Sheet'!H43</f>
        <v>2597</v>
      </c>
      <c r="I5" s="14">
        <f>'Data Sheet'!I43</f>
        <v>2443</v>
      </c>
      <c r="J5" s="14">
        <f>'Data Sheet'!J43</f>
        <v>2702</v>
      </c>
      <c r="K5" s="14">
        <f>'Data Sheet'!K43</f>
        <v>2702</v>
      </c>
      <c r="L5" s="3"/>
      <c r="M5" s="3"/>
      <c r="N5" s="3"/>
      <c r="O5" s="3"/>
      <c r="P5" s="3"/>
      <c r="Q5" s="3"/>
      <c r="R5" s="3"/>
      <c r="S5" s="3"/>
      <c r="T5" s="3"/>
      <c r="U5" s="3"/>
      <c r="V5" s="3"/>
      <c r="W5" s="3"/>
      <c r="X5" s="3"/>
      <c r="Y5" s="3"/>
      <c r="Z5" s="3"/>
    </row>
    <row r="6">
      <c r="A6" s="4" t="s">
        <v>20</v>
      </c>
      <c r="B6" s="2">
        <f>'Data Sheet'!B50</f>
        <v>2788</v>
      </c>
      <c r="C6" s="2">
        <f>'Data Sheet'!C50</f>
        <v>3743</v>
      </c>
      <c r="D6" s="2">
        <f>'Data Sheet'!D50</f>
        <v>2384</v>
      </c>
      <c r="E6" s="2">
        <f>'Data Sheet'!E50</f>
        <v>3024</v>
      </c>
      <c r="F6" s="2">
        <f>'Data Sheet'!F50</f>
        <v>3244</v>
      </c>
      <c r="G6" s="2">
        <f>'Data Sheet'!G50</f>
        <v>3620</v>
      </c>
      <c r="H6" s="2">
        <f>'Data Sheet'!H50</f>
        <v>2713</v>
      </c>
      <c r="I6" s="2">
        <f>'Data Sheet'!I50</f>
        <v>2334</v>
      </c>
      <c r="J6" s="2">
        <f>'Data Sheet'!J50</f>
        <v>2838</v>
      </c>
      <c r="K6" s="2">
        <f>'Data Sheet'!K50</f>
        <v>2789</v>
      </c>
      <c r="L6" s="4"/>
      <c r="M6" s="4"/>
      <c r="N6" s="4"/>
      <c r="O6" s="4"/>
      <c r="P6" s="4"/>
      <c r="Q6" s="4"/>
      <c r="R6" s="4"/>
      <c r="S6" s="4"/>
      <c r="T6" s="4"/>
      <c r="U6" s="4"/>
      <c r="V6" s="4"/>
      <c r="W6" s="4"/>
      <c r="X6" s="4"/>
      <c r="Y6" s="4"/>
      <c r="Z6" s="4"/>
    </row>
    <row r="7">
      <c r="A7" s="3" t="s">
        <v>21</v>
      </c>
      <c r="B7" s="14">
        <f>'Data Sheet'!B44</f>
        <v>584</v>
      </c>
      <c r="C7" s="14">
        <f>'Data Sheet'!C44</f>
        <v>486</v>
      </c>
      <c r="D7" s="14">
        <f>'Data Sheet'!D44</f>
        <v>514</v>
      </c>
      <c r="E7" s="14">
        <f>'Data Sheet'!E44</f>
        <v>761</v>
      </c>
      <c r="F7" s="14">
        <f>'Data Sheet'!F44</f>
        <v>281</v>
      </c>
      <c r="G7" s="14">
        <f>'Data Sheet'!G44</f>
        <v>398</v>
      </c>
      <c r="H7" s="14">
        <f>'Data Sheet'!H44</f>
        <v>299</v>
      </c>
      <c r="I7" s="14">
        <f>'Data Sheet'!I44</f>
        <v>394</v>
      </c>
      <c r="J7" s="14">
        <f>'Data Sheet'!J44</f>
        <v>550</v>
      </c>
      <c r="K7" s="14">
        <f>'Data Sheet'!K44</f>
        <v>539</v>
      </c>
      <c r="L7" s="3"/>
      <c r="M7" s="3"/>
      <c r="N7" s="3"/>
      <c r="O7" s="3"/>
      <c r="P7" s="3"/>
      <c r="Q7" s="3"/>
      <c r="R7" s="3"/>
      <c r="S7" s="3"/>
      <c r="T7" s="3"/>
      <c r="U7" s="3"/>
      <c r="V7" s="3"/>
      <c r="W7" s="3"/>
      <c r="X7" s="3"/>
      <c r="Y7" s="3"/>
      <c r="Z7" s="3"/>
    </row>
    <row r="8">
      <c r="A8" s="3" t="s">
        <v>22</v>
      </c>
      <c r="B8" s="14">
        <f>'Data Sheet'!B45</f>
        <v>458</v>
      </c>
      <c r="C8" s="14">
        <f>'Data Sheet'!C45</f>
        <v>532</v>
      </c>
      <c r="D8" s="14">
        <f>'Data Sheet'!D45</f>
        <v>326</v>
      </c>
      <c r="E8" s="14">
        <f>'Data Sheet'!E45</f>
        <v>325</v>
      </c>
      <c r="F8" s="14">
        <f>'Data Sheet'!F45</f>
        <v>373</v>
      </c>
      <c r="G8" s="14">
        <f>'Data Sheet'!G45</f>
        <v>459</v>
      </c>
      <c r="H8" s="14">
        <f>'Data Sheet'!H45</f>
        <v>387</v>
      </c>
      <c r="I8" s="14">
        <f>'Data Sheet'!I45</f>
        <v>454</v>
      </c>
      <c r="J8" s="14">
        <f>'Data Sheet'!J45</f>
        <v>489</v>
      </c>
      <c r="K8" s="14">
        <f>'Data Sheet'!K45</f>
        <v>553</v>
      </c>
      <c r="L8" s="3"/>
      <c r="M8" s="3"/>
      <c r="N8" s="3"/>
      <c r="O8" s="3"/>
      <c r="P8" s="3"/>
      <c r="Q8" s="3"/>
      <c r="R8" s="3"/>
      <c r="S8" s="3"/>
      <c r="T8" s="3"/>
      <c r="U8" s="3"/>
      <c r="V8" s="3"/>
      <c r="W8" s="3"/>
      <c r="X8" s="3"/>
      <c r="Y8" s="3"/>
      <c r="Z8" s="3"/>
    </row>
    <row r="9">
      <c r="A9" s="3" t="s">
        <v>23</v>
      </c>
      <c r="B9" s="14">
        <f>'Data Sheet'!B46</f>
        <v>46</v>
      </c>
      <c r="C9" s="14">
        <f>'Data Sheet'!C46</f>
        <v>14</v>
      </c>
      <c r="D9" s="14">
        <f>'Data Sheet'!D46</f>
        <v>137</v>
      </c>
      <c r="E9" s="14">
        <f>'Data Sheet'!E46</f>
        <v>84</v>
      </c>
      <c r="F9" s="14">
        <f>'Data Sheet'!F46</f>
        <v>17</v>
      </c>
      <c r="G9" s="14">
        <f>'Data Sheet'!G46</f>
        <v>8</v>
      </c>
      <c r="H9" s="14">
        <f>'Data Sheet'!H46</f>
        <v>15</v>
      </c>
      <c r="I9" s="14" t="str">
        <f>'Data Sheet'!I46</f>
        <v/>
      </c>
      <c r="J9" s="14">
        <f>'Data Sheet'!J46</f>
        <v>51</v>
      </c>
      <c r="K9" s="14">
        <f>'Data Sheet'!K46</f>
        <v>51</v>
      </c>
      <c r="L9" s="3"/>
      <c r="M9" s="3"/>
      <c r="N9" s="3"/>
      <c r="O9" s="3"/>
      <c r="P9" s="3"/>
      <c r="Q9" s="3"/>
      <c r="R9" s="3"/>
      <c r="S9" s="3"/>
      <c r="T9" s="3"/>
      <c r="U9" s="3"/>
      <c r="V9" s="3"/>
      <c r="W9" s="3"/>
      <c r="X9" s="3"/>
      <c r="Y9" s="3"/>
      <c r="Z9" s="3"/>
    </row>
    <row r="10">
      <c r="A10" s="3" t="s">
        <v>24</v>
      </c>
      <c r="B10" s="14">
        <f>'Data Sheet'!B47</f>
        <v>2868</v>
      </c>
      <c r="C10" s="14">
        <f>'Data Sheet'!C47</f>
        <v>3683</v>
      </c>
      <c r="D10" s="14">
        <f>'Data Sheet'!D47</f>
        <v>2435</v>
      </c>
      <c r="E10" s="14">
        <f>'Data Sheet'!E47</f>
        <v>3376</v>
      </c>
      <c r="F10" s="14">
        <f>'Data Sheet'!F47</f>
        <v>3135</v>
      </c>
      <c r="G10" s="14">
        <f>'Data Sheet'!G47</f>
        <v>3551</v>
      </c>
      <c r="H10" s="14">
        <f>'Data Sheet'!H47</f>
        <v>2610</v>
      </c>
      <c r="I10" s="14">
        <f>'Data Sheet'!I47</f>
        <v>2274</v>
      </c>
      <c r="J10" s="14">
        <f>'Data Sheet'!J47</f>
        <v>2848</v>
      </c>
      <c r="K10" s="14">
        <f>'Data Sheet'!K47</f>
        <v>2724</v>
      </c>
      <c r="L10" s="3"/>
      <c r="M10" s="3"/>
      <c r="N10" s="3"/>
      <c r="O10" s="3"/>
      <c r="P10" s="3"/>
      <c r="Q10" s="3"/>
      <c r="R10" s="3"/>
      <c r="S10" s="3"/>
      <c r="T10" s="3"/>
      <c r="U10" s="3"/>
      <c r="V10" s="3"/>
      <c r="W10" s="3"/>
      <c r="X10" s="3"/>
      <c r="Y10" s="3"/>
      <c r="Z10" s="3"/>
    </row>
    <row r="11">
      <c r="A11" s="3" t="s">
        <v>25</v>
      </c>
      <c r="B11" s="14">
        <f>'Data Sheet'!B48</f>
        <v>548</v>
      </c>
      <c r="C11" s="14">
        <f>'Data Sheet'!C48</f>
        <v>626</v>
      </c>
      <c r="D11" s="14">
        <f>'Data Sheet'!D48</f>
        <v>546</v>
      </c>
      <c r="E11" s="14">
        <f>'Data Sheet'!E48</f>
        <v>792</v>
      </c>
      <c r="F11" s="14">
        <f>'Data Sheet'!F48</f>
        <v>837</v>
      </c>
      <c r="G11" s="14">
        <f>'Data Sheet'!G48</f>
        <v>1046</v>
      </c>
      <c r="H11" s="14">
        <f>'Data Sheet'!H48</f>
        <v>692</v>
      </c>
      <c r="I11" s="14">
        <f>'Data Sheet'!I48</f>
        <v>459</v>
      </c>
      <c r="J11" s="14">
        <f>'Data Sheet'!J48</f>
        <v>637</v>
      </c>
      <c r="K11" s="14">
        <f>'Data Sheet'!K48</f>
        <v>712</v>
      </c>
      <c r="L11" s="3"/>
      <c r="M11" s="3"/>
      <c r="N11" s="3"/>
      <c r="O11" s="3"/>
      <c r="P11" s="3"/>
      <c r="Q11" s="3"/>
      <c r="R11" s="3"/>
      <c r="S11" s="3"/>
      <c r="T11" s="3"/>
      <c r="U11" s="3"/>
      <c r="V11" s="3"/>
      <c r="W11" s="3"/>
      <c r="X11" s="3"/>
      <c r="Y11" s="3"/>
      <c r="Z11" s="3"/>
    </row>
    <row r="12">
      <c r="A12" s="4" t="s">
        <v>26</v>
      </c>
      <c r="B12" s="2">
        <f>'Data Sheet'!B49</f>
        <v>2320</v>
      </c>
      <c r="C12" s="2">
        <f>'Data Sheet'!C49</f>
        <v>3057</v>
      </c>
      <c r="D12" s="2">
        <f>'Data Sheet'!D49</f>
        <v>1889</v>
      </c>
      <c r="E12" s="2">
        <f>'Data Sheet'!E49</f>
        <v>2584</v>
      </c>
      <c r="F12" s="2">
        <f>'Data Sheet'!F49</f>
        <v>2298</v>
      </c>
      <c r="G12" s="2">
        <f>'Data Sheet'!G49</f>
        <v>2505</v>
      </c>
      <c r="H12" s="2">
        <f>'Data Sheet'!H49</f>
        <v>1918</v>
      </c>
      <c r="I12" s="2">
        <f>'Data Sheet'!I49</f>
        <v>1815</v>
      </c>
      <c r="J12" s="2">
        <f>'Data Sheet'!J49</f>
        <v>2211</v>
      </c>
      <c r="K12" s="2">
        <f>'Data Sheet'!K49</f>
        <v>2012</v>
      </c>
      <c r="L12" s="4"/>
      <c r="M12" s="4"/>
      <c r="N12" s="4"/>
      <c r="O12" s="4"/>
      <c r="P12" s="4"/>
      <c r="Q12" s="4"/>
      <c r="R12" s="4"/>
      <c r="S12" s="4"/>
      <c r="T12" s="4"/>
      <c r="U12" s="4"/>
      <c r="V12" s="4"/>
      <c r="W12" s="4"/>
      <c r="X12" s="4"/>
      <c r="Y12" s="4"/>
      <c r="Z12" s="4"/>
    </row>
    <row r="13">
      <c r="A13" s="3"/>
      <c r="B13" s="3"/>
      <c r="C13" s="3"/>
      <c r="D13" s="3"/>
      <c r="E13" s="3"/>
      <c r="F13" s="3"/>
      <c r="G13" s="3"/>
      <c r="H13" s="3"/>
      <c r="I13" s="3"/>
      <c r="J13" s="3"/>
      <c r="K13" s="3"/>
      <c r="L13" s="3"/>
      <c r="M13" s="3"/>
      <c r="N13" s="3"/>
      <c r="O13" s="3"/>
      <c r="P13" s="3"/>
      <c r="Q13" s="3"/>
      <c r="R13" s="3"/>
      <c r="S13" s="3"/>
      <c r="T13" s="3"/>
      <c r="U13" s="3"/>
      <c r="V13" s="3"/>
      <c r="W13" s="3"/>
      <c r="X13" s="3"/>
      <c r="Y13" s="3"/>
      <c r="Z13" s="3"/>
    </row>
    <row r="14">
      <c r="A14" s="4" t="s">
        <v>27</v>
      </c>
      <c r="B14" s="15">
        <f t="shared" ref="B14:K14" si="1">IF(B4&gt;0,B6/B4,"")</f>
        <v>0.5590535392</v>
      </c>
      <c r="C14" s="15">
        <f t="shared" si="1"/>
        <v>0.598401279</v>
      </c>
      <c r="D14" s="15">
        <f t="shared" si="1"/>
        <v>0.520979021</v>
      </c>
      <c r="E14" s="15">
        <f t="shared" si="1"/>
        <v>0.5695987945</v>
      </c>
      <c r="F14" s="15">
        <f t="shared" si="1"/>
        <v>0.5477879095</v>
      </c>
      <c r="G14" s="15">
        <f t="shared" si="1"/>
        <v>0.5767086188</v>
      </c>
      <c r="H14" s="15">
        <f t="shared" si="1"/>
        <v>0.5109227872</v>
      </c>
      <c r="I14" s="15">
        <f t="shared" si="1"/>
        <v>0.488591166</v>
      </c>
      <c r="J14" s="15">
        <f t="shared" si="1"/>
        <v>0.5122743682</v>
      </c>
      <c r="K14" s="15">
        <f t="shared" si="1"/>
        <v>0.5079220543</v>
      </c>
      <c r="L14" s="4"/>
      <c r="M14" s="4"/>
      <c r="N14" s="4"/>
      <c r="O14" s="4"/>
      <c r="P14" s="4"/>
      <c r="Q14" s="4"/>
      <c r="R14" s="4"/>
      <c r="S14" s="4"/>
      <c r="T14" s="4"/>
      <c r="U14" s="4"/>
      <c r="V14" s="4"/>
      <c r="W14" s="4"/>
      <c r="X14" s="4"/>
      <c r="Y14" s="4"/>
      <c r="Z14" s="4"/>
    </row>
    <row r="15">
      <c r="A15" s="3"/>
      <c r="B15" s="3"/>
      <c r="C15" s="3"/>
      <c r="D15" s="3"/>
      <c r="E15" s="3"/>
      <c r="F15" s="3"/>
      <c r="G15" s="3"/>
      <c r="H15" s="3"/>
      <c r="I15" s="3"/>
      <c r="J15" s="3"/>
      <c r="K15" s="3"/>
      <c r="L15" s="3"/>
      <c r="M15" s="3"/>
      <c r="N15" s="3"/>
      <c r="O15" s="3"/>
      <c r="P15" s="3"/>
      <c r="Q15" s="3"/>
      <c r="R15" s="3"/>
      <c r="S15" s="3"/>
      <c r="T15" s="3"/>
      <c r="U15" s="3"/>
      <c r="V15" s="3"/>
      <c r="W15" s="3"/>
      <c r="X15" s="3"/>
      <c r="Y15" s="3"/>
      <c r="Z15" s="3"/>
    </row>
    <row r="16">
      <c r="A16" s="3"/>
      <c r="B16" s="3"/>
      <c r="C16" s="3"/>
      <c r="D16" s="3"/>
      <c r="E16" s="3"/>
      <c r="F16" s="3"/>
      <c r="G16" s="3"/>
      <c r="H16" s="3"/>
      <c r="I16" s="3"/>
      <c r="J16" s="3"/>
      <c r="K16" s="3"/>
      <c r="L16" s="3"/>
      <c r="M16" s="3"/>
      <c r="N16" s="3"/>
      <c r="O16" s="3"/>
      <c r="P16" s="3"/>
      <c r="Q16" s="3"/>
      <c r="R16" s="3"/>
      <c r="S16" s="3"/>
      <c r="T16" s="3"/>
      <c r="U16" s="3"/>
      <c r="V16" s="3"/>
      <c r="W16" s="3"/>
      <c r="X16" s="3"/>
      <c r="Y16" s="3"/>
      <c r="Z16" s="3"/>
    </row>
    <row r="17">
      <c r="A17" s="3"/>
      <c r="B17" s="3"/>
      <c r="C17" s="3"/>
      <c r="D17" s="3"/>
      <c r="E17" s="3"/>
      <c r="F17" s="3"/>
      <c r="G17" s="3"/>
      <c r="H17" s="3"/>
      <c r="I17" s="3"/>
      <c r="J17" s="3"/>
      <c r="K17" s="3"/>
      <c r="L17" s="3"/>
      <c r="M17" s="3"/>
      <c r="N17" s="3"/>
      <c r="O17" s="3"/>
      <c r="P17" s="3"/>
      <c r="Q17" s="3"/>
      <c r="R17" s="3"/>
      <c r="S17" s="3"/>
      <c r="T17" s="3"/>
      <c r="U17" s="3"/>
      <c r="V17" s="3"/>
      <c r="W17" s="3"/>
      <c r="X17" s="3"/>
      <c r="Y17" s="3"/>
      <c r="Z17" s="3"/>
    </row>
    <row r="18">
      <c r="A18" s="3"/>
      <c r="B18" s="3"/>
      <c r="C18" s="3"/>
      <c r="D18" s="3"/>
      <c r="E18" s="3"/>
      <c r="F18" s="3"/>
      <c r="G18" s="3"/>
      <c r="H18" s="3"/>
      <c r="I18" s="3"/>
      <c r="J18" s="3"/>
      <c r="K18" s="3"/>
      <c r="L18" s="3"/>
      <c r="M18" s="3"/>
      <c r="N18" s="3"/>
      <c r="O18" s="3"/>
      <c r="P18" s="3"/>
      <c r="Q18" s="3"/>
      <c r="R18" s="3"/>
      <c r="S18" s="3"/>
      <c r="T18" s="3"/>
      <c r="U18" s="3"/>
      <c r="V18" s="3"/>
      <c r="W18" s="3"/>
      <c r="X18" s="3"/>
      <c r="Y18" s="3"/>
      <c r="Z18" s="3"/>
    </row>
    <row r="19">
      <c r="A19" s="3"/>
      <c r="B19" s="3"/>
      <c r="C19" s="3"/>
      <c r="D19" s="3"/>
      <c r="E19" s="3"/>
      <c r="F19" s="3"/>
      <c r="G19" s="3"/>
      <c r="H19" s="3"/>
      <c r="I19" s="3"/>
      <c r="J19" s="3"/>
      <c r="K19" s="3"/>
      <c r="L19" s="3"/>
      <c r="M19" s="3"/>
      <c r="N19" s="3"/>
      <c r="O19" s="3"/>
      <c r="P19" s="3"/>
      <c r="Q19" s="3"/>
      <c r="R19" s="3"/>
      <c r="S19" s="3"/>
      <c r="T19" s="3"/>
      <c r="U19" s="3"/>
      <c r="V19" s="3"/>
      <c r="W19" s="3"/>
      <c r="X19" s="3"/>
      <c r="Y19" s="3"/>
      <c r="Z19" s="3"/>
    </row>
    <row r="20">
      <c r="A20" s="3"/>
      <c r="B20" s="3"/>
      <c r="C20" s="3"/>
      <c r="D20" s="3"/>
      <c r="E20" s="3"/>
      <c r="F20" s="3"/>
      <c r="G20" s="3"/>
      <c r="H20" s="3"/>
      <c r="I20" s="3"/>
      <c r="J20" s="3"/>
      <c r="K20" s="3"/>
      <c r="L20" s="3"/>
      <c r="M20" s="3"/>
      <c r="N20" s="3"/>
      <c r="O20" s="3"/>
      <c r="P20" s="3"/>
      <c r="Q20" s="3"/>
      <c r="R20" s="3"/>
      <c r="S20" s="3"/>
      <c r="T20" s="3"/>
      <c r="U20" s="3"/>
      <c r="V20" s="3"/>
      <c r="W20" s="3"/>
      <c r="X20" s="3"/>
      <c r="Y20" s="3"/>
      <c r="Z20" s="3"/>
    </row>
    <row r="21"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5.7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J1"/>
  </hyperlinks>
  <printOptions gridLines="1"/>
  <pageMargins bottom="0.75" footer="0.0" header="0.0" left="0.7" right="0.7" top="0.75"/>
  <pageSetup paperSize="9"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cols>
    <col customWidth="1" min="1" max="1" width="22.86"/>
    <col customWidth="1" min="2" max="2" width="13.43"/>
    <col customWidth="1" min="3" max="11" width="15.43"/>
    <col customWidth="1" min="12" max="26" width="8.86"/>
  </cols>
  <sheetData>
    <row r="1">
      <c r="A1" s="2" t="str">
        <f>'Profit &amp; Loss'!A1</f>
        <v>HINDUSTAN ZINC LTD</v>
      </c>
      <c r="B1" s="4"/>
      <c r="C1" s="4"/>
      <c r="D1" s="4"/>
      <c r="E1" s="6" t="str">
        <f>UPDATE</f>
        <v/>
      </c>
      <c r="F1" s="4"/>
      <c r="H1" s="4"/>
      <c r="I1" s="4"/>
      <c r="J1" s="8" t="s">
        <v>2</v>
      </c>
      <c r="K1" s="4"/>
      <c r="L1" s="4"/>
      <c r="M1" s="4"/>
      <c r="N1" s="4"/>
      <c r="O1" s="4"/>
      <c r="P1" s="4"/>
      <c r="Q1" s="4"/>
      <c r="R1" s="4"/>
      <c r="S1" s="4"/>
      <c r="T1" s="4"/>
      <c r="U1" s="4"/>
      <c r="V1" s="4"/>
      <c r="W1" s="4"/>
      <c r="X1" s="4"/>
      <c r="Y1" s="4"/>
      <c r="Z1" s="4"/>
    </row>
    <row r="2">
      <c r="A2" s="3"/>
      <c r="B2" s="3"/>
      <c r="C2" s="3"/>
      <c r="D2" s="3"/>
      <c r="E2" s="3"/>
      <c r="F2" s="3"/>
      <c r="G2" s="4"/>
      <c r="H2" s="4"/>
      <c r="I2" s="3"/>
      <c r="J2" s="3"/>
      <c r="K2" s="3"/>
      <c r="L2" s="3"/>
      <c r="M2" s="3"/>
      <c r="N2" s="3"/>
      <c r="O2" s="3"/>
      <c r="P2" s="3"/>
      <c r="Q2" s="3"/>
      <c r="R2" s="3"/>
      <c r="S2" s="3"/>
      <c r="T2" s="3"/>
      <c r="U2" s="3"/>
      <c r="V2" s="3"/>
      <c r="W2" s="3"/>
      <c r="X2" s="3"/>
      <c r="Y2" s="3"/>
      <c r="Z2" s="3"/>
    </row>
    <row r="3">
      <c r="A3" s="9" t="s">
        <v>8</v>
      </c>
      <c r="B3" s="11">
        <f>'Data Sheet'!B56</f>
        <v>39903</v>
      </c>
      <c r="C3" s="11">
        <f>'Data Sheet'!C56</f>
        <v>40268</v>
      </c>
      <c r="D3" s="11">
        <f>'Data Sheet'!D56</f>
        <v>40633</v>
      </c>
      <c r="E3" s="11">
        <f>'Data Sheet'!E56</f>
        <v>40999</v>
      </c>
      <c r="F3" s="11">
        <f>'Data Sheet'!F56</f>
        <v>41364</v>
      </c>
      <c r="G3" s="11">
        <f>'Data Sheet'!G56</f>
        <v>41729</v>
      </c>
      <c r="H3" s="11">
        <f>'Data Sheet'!H56</f>
        <v>42094</v>
      </c>
      <c r="I3" s="11">
        <f>'Data Sheet'!I56</f>
        <v>42460</v>
      </c>
      <c r="J3" s="11">
        <f>'Data Sheet'!J56</f>
        <v>42825</v>
      </c>
      <c r="K3" s="11">
        <f>'Data Sheet'!K56</f>
        <v>43190</v>
      </c>
      <c r="L3" s="3"/>
      <c r="M3" s="3"/>
      <c r="N3" s="3"/>
      <c r="O3" s="3"/>
      <c r="P3" s="3"/>
      <c r="Q3" s="3"/>
      <c r="R3" s="3"/>
      <c r="S3" s="3"/>
      <c r="T3" s="3"/>
      <c r="U3" s="3"/>
      <c r="V3" s="3"/>
      <c r="W3" s="3"/>
      <c r="X3" s="3"/>
      <c r="Y3" s="3"/>
      <c r="Z3" s="3"/>
    </row>
    <row r="4">
      <c r="A4" s="3" t="s">
        <v>43</v>
      </c>
      <c r="B4" s="22">
        <f>'Data Sheet'!B57</f>
        <v>422.53</v>
      </c>
      <c r="C4" s="22">
        <f>'Data Sheet'!C57</f>
        <v>422.53</v>
      </c>
      <c r="D4" s="22">
        <f>'Data Sheet'!D57</f>
        <v>845.06</v>
      </c>
      <c r="E4" s="22">
        <f>'Data Sheet'!E57</f>
        <v>845.06</v>
      </c>
      <c r="F4" s="22">
        <f>'Data Sheet'!F57</f>
        <v>845.06</v>
      </c>
      <c r="G4" s="22">
        <f>'Data Sheet'!G57</f>
        <v>845.06</v>
      </c>
      <c r="H4" s="22">
        <f>'Data Sheet'!H57</f>
        <v>845.06</v>
      </c>
      <c r="I4" s="22">
        <f>'Data Sheet'!I57</f>
        <v>845</v>
      </c>
      <c r="J4" s="22">
        <f>'Data Sheet'!J57</f>
        <v>845</v>
      </c>
      <c r="K4" s="22">
        <f>'Data Sheet'!K57</f>
        <v>845</v>
      </c>
      <c r="L4" s="3"/>
      <c r="M4" s="3"/>
      <c r="N4" s="3"/>
      <c r="O4" s="3"/>
      <c r="P4" s="3"/>
      <c r="Q4" s="3"/>
      <c r="R4" s="3"/>
      <c r="S4" s="3"/>
      <c r="T4" s="3"/>
      <c r="U4" s="3"/>
      <c r="V4" s="3"/>
      <c r="W4" s="3"/>
      <c r="X4" s="3"/>
      <c r="Y4" s="3"/>
      <c r="Z4" s="3"/>
    </row>
    <row r="5">
      <c r="A5" s="3" t="s">
        <v>44</v>
      </c>
      <c r="B5" s="22">
        <f>'Data Sheet'!B58</f>
        <v>13935.05</v>
      </c>
      <c r="C5" s="22">
        <f>'Data Sheet'!C58</f>
        <v>17701.44</v>
      </c>
      <c r="D5" s="22">
        <f>'Data Sheet'!D58</f>
        <v>21688.13</v>
      </c>
      <c r="E5" s="22">
        <f>'Data Sheet'!E58</f>
        <v>26036.2</v>
      </c>
      <c r="F5" s="22">
        <f>'Data Sheet'!F58</f>
        <v>31430.68</v>
      </c>
      <c r="G5" s="22">
        <f>'Data Sheet'!G58</f>
        <v>36572.55</v>
      </c>
      <c r="H5" s="22">
        <f>'Data Sheet'!H58</f>
        <v>42508.01</v>
      </c>
      <c r="I5" s="22">
        <f>'Data Sheet'!I58</f>
        <v>36540</v>
      </c>
      <c r="J5" s="22">
        <f>'Data Sheet'!J58</f>
        <v>29960</v>
      </c>
      <c r="K5" s="22">
        <f>'Data Sheet'!K58</f>
        <v>35087</v>
      </c>
      <c r="L5" s="3"/>
      <c r="M5" s="3"/>
      <c r="N5" s="3"/>
      <c r="O5" s="3"/>
      <c r="P5" s="3"/>
      <c r="Q5" s="3"/>
      <c r="R5" s="3"/>
      <c r="S5" s="3"/>
      <c r="T5" s="3"/>
      <c r="U5" s="3"/>
      <c r="V5" s="3"/>
      <c r="W5" s="3"/>
      <c r="X5" s="3"/>
      <c r="Y5" s="3"/>
      <c r="Z5" s="3"/>
    </row>
    <row r="6">
      <c r="A6" s="3" t="s">
        <v>45</v>
      </c>
      <c r="B6" s="22">
        <f>'Data Sheet'!B59</f>
        <v>8.69</v>
      </c>
      <c r="C6" s="22">
        <f>'Data Sheet'!C59</f>
        <v>60.47</v>
      </c>
      <c r="D6" s="22">
        <f>'Data Sheet'!D59</f>
        <v>0.39</v>
      </c>
      <c r="E6" s="22">
        <f>'Data Sheet'!E59</f>
        <v>0.39</v>
      </c>
      <c r="F6" s="22" t="str">
        <f>'Data Sheet'!F59</f>
        <v/>
      </c>
      <c r="G6" s="22" t="str">
        <f>'Data Sheet'!G59</f>
        <v/>
      </c>
      <c r="H6" s="22" t="str">
        <f>'Data Sheet'!H59</f>
        <v/>
      </c>
      <c r="I6" s="22" t="str">
        <f>'Data Sheet'!I59</f>
        <v/>
      </c>
      <c r="J6" s="22">
        <f>'Data Sheet'!J59</f>
        <v>7908</v>
      </c>
      <c r="K6" s="22" t="str">
        <f>'Data Sheet'!K59</f>
        <v/>
      </c>
      <c r="L6" s="3"/>
      <c r="M6" s="3"/>
      <c r="N6" s="3"/>
      <c r="O6" s="3"/>
      <c r="P6" s="3"/>
      <c r="Q6" s="3"/>
      <c r="R6" s="3"/>
      <c r="S6" s="3"/>
      <c r="T6" s="3"/>
      <c r="U6" s="3"/>
      <c r="V6" s="3"/>
      <c r="W6" s="3"/>
      <c r="X6" s="3"/>
      <c r="Y6" s="3"/>
      <c r="Z6" s="3"/>
    </row>
    <row r="7">
      <c r="A7" s="3" t="s">
        <v>46</v>
      </c>
      <c r="B7" s="22">
        <f>'Data Sheet'!B60</f>
        <v>1572.33</v>
      </c>
      <c r="C7" s="22">
        <f>'Data Sheet'!C60</f>
        <v>2039.52</v>
      </c>
      <c r="D7" s="22">
        <f>'Data Sheet'!D60</f>
        <v>2526.45</v>
      </c>
      <c r="E7" s="22">
        <f>'Data Sheet'!E60</f>
        <v>2622.54</v>
      </c>
      <c r="F7" s="22">
        <f>'Data Sheet'!F60</f>
        <v>3211.65</v>
      </c>
      <c r="G7" s="22">
        <f>'Data Sheet'!G60</f>
        <v>4295.82</v>
      </c>
      <c r="H7" s="22">
        <f>'Data Sheet'!H60</f>
        <v>5703.56</v>
      </c>
      <c r="I7" s="22">
        <f>'Data Sheet'!I60</f>
        <v>15810</v>
      </c>
      <c r="J7" s="22">
        <f>'Data Sheet'!J60</f>
        <v>15503</v>
      </c>
      <c r="K7" s="22">
        <f>'Data Sheet'!K60</f>
        <v>9099</v>
      </c>
      <c r="L7" s="3"/>
      <c r="M7" s="3"/>
      <c r="N7" s="3"/>
      <c r="O7" s="3"/>
      <c r="P7" s="3"/>
      <c r="Q7" s="3"/>
      <c r="R7" s="3"/>
      <c r="S7" s="3"/>
      <c r="T7" s="3"/>
      <c r="U7" s="3"/>
      <c r="V7" s="3"/>
      <c r="W7" s="3"/>
      <c r="X7" s="3"/>
      <c r="Y7" s="3"/>
      <c r="Z7" s="3"/>
    </row>
    <row r="8">
      <c r="A8" s="4" t="s">
        <v>47</v>
      </c>
      <c r="B8" s="23">
        <f>'Data Sheet'!B61</f>
        <v>15938.6</v>
      </c>
      <c r="C8" s="23">
        <f>'Data Sheet'!C61</f>
        <v>20223.96</v>
      </c>
      <c r="D8" s="23">
        <f>'Data Sheet'!D61</f>
        <v>25060.03</v>
      </c>
      <c r="E8" s="23">
        <f>'Data Sheet'!E61</f>
        <v>29504.19</v>
      </c>
      <c r="F8" s="23">
        <f>'Data Sheet'!F61</f>
        <v>35487.39</v>
      </c>
      <c r="G8" s="23">
        <f>'Data Sheet'!G61</f>
        <v>41713.43</v>
      </c>
      <c r="H8" s="23">
        <f>'Data Sheet'!H61</f>
        <v>49056.63</v>
      </c>
      <c r="I8" s="23">
        <f>'Data Sheet'!I61</f>
        <v>53195</v>
      </c>
      <c r="J8" s="23">
        <f>'Data Sheet'!J61</f>
        <v>54216</v>
      </c>
      <c r="K8" s="23">
        <f>'Data Sheet'!K61</f>
        <v>45031</v>
      </c>
      <c r="L8" s="4"/>
      <c r="M8" s="4"/>
      <c r="N8" s="4"/>
      <c r="O8" s="4"/>
      <c r="P8" s="4"/>
      <c r="Q8" s="4"/>
      <c r="R8" s="4"/>
      <c r="S8" s="4"/>
      <c r="T8" s="4"/>
      <c r="U8" s="4"/>
      <c r="V8" s="4"/>
      <c r="W8" s="4"/>
      <c r="X8" s="4"/>
      <c r="Y8" s="4"/>
      <c r="Z8" s="4"/>
    </row>
    <row r="9">
      <c r="A9" s="4"/>
      <c r="B9" s="23"/>
      <c r="C9" s="23"/>
      <c r="D9" s="23"/>
      <c r="E9" s="23"/>
      <c r="F9" s="23"/>
      <c r="G9" s="23"/>
      <c r="H9" s="23"/>
      <c r="I9" s="23"/>
      <c r="J9" s="23"/>
      <c r="K9" s="23"/>
      <c r="L9" s="4"/>
      <c r="M9" s="4"/>
      <c r="N9" s="4"/>
      <c r="O9" s="4"/>
      <c r="P9" s="4"/>
      <c r="Q9" s="4"/>
      <c r="R9" s="4"/>
      <c r="S9" s="4"/>
      <c r="T9" s="4"/>
      <c r="U9" s="4"/>
      <c r="V9" s="4"/>
      <c r="W9" s="4"/>
      <c r="X9" s="4"/>
      <c r="Y9" s="4"/>
      <c r="Z9" s="4"/>
    </row>
    <row r="10">
      <c r="A10" s="3" t="s">
        <v>48</v>
      </c>
      <c r="B10" s="22">
        <f>'Data Sheet'!B62</f>
        <v>4104.92</v>
      </c>
      <c r="C10" s="22">
        <f>'Data Sheet'!C62</f>
        <v>6164.09</v>
      </c>
      <c r="D10" s="22">
        <f>'Data Sheet'!D62</f>
        <v>7254.21</v>
      </c>
      <c r="E10" s="22">
        <f>'Data Sheet'!E62</f>
        <v>8512.82</v>
      </c>
      <c r="F10" s="22">
        <f>'Data Sheet'!F62</f>
        <v>8483.74</v>
      </c>
      <c r="G10" s="22">
        <f>'Data Sheet'!G62</f>
        <v>9147.25</v>
      </c>
      <c r="H10" s="22">
        <f>'Data Sheet'!H62</f>
        <v>9446.17</v>
      </c>
      <c r="I10" s="22">
        <f>'Data Sheet'!I62</f>
        <v>10385</v>
      </c>
      <c r="J10" s="22">
        <f>'Data Sheet'!J62</f>
        <v>9993</v>
      </c>
      <c r="K10" s="22">
        <f>'Data Sheet'!K62</f>
        <v>11302</v>
      </c>
      <c r="L10" s="3"/>
      <c r="M10" s="3"/>
      <c r="N10" s="3"/>
      <c r="O10" s="3"/>
      <c r="P10" s="3"/>
      <c r="Q10" s="3"/>
      <c r="R10" s="3"/>
      <c r="S10" s="3"/>
      <c r="T10" s="3"/>
      <c r="U10" s="3"/>
      <c r="V10" s="3"/>
      <c r="W10" s="3"/>
      <c r="X10" s="3"/>
      <c r="Y10" s="3"/>
      <c r="Z10" s="3"/>
    </row>
    <row r="11">
      <c r="A11" s="3" t="s">
        <v>49</v>
      </c>
      <c r="B11" s="22">
        <f>'Data Sheet'!B63</f>
        <v>1108.39</v>
      </c>
      <c r="C11" s="22">
        <f>'Data Sheet'!C63</f>
        <v>1112.96</v>
      </c>
      <c r="D11" s="22">
        <f>'Data Sheet'!D63</f>
        <v>594.82</v>
      </c>
      <c r="E11" s="22">
        <f>'Data Sheet'!E63</f>
        <v>444.96</v>
      </c>
      <c r="F11" s="22">
        <f>'Data Sheet'!F63</f>
        <v>1081.85</v>
      </c>
      <c r="G11" s="22">
        <f>'Data Sheet'!G63</f>
        <v>1540.94</v>
      </c>
      <c r="H11" s="22">
        <f>'Data Sheet'!H63</f>
        <v>2004.71</v>
      </c>
      <c r="I11" s="22">
        <f>'Data Sheet'!I63</f>
        <v>2428</v>
      </c>
      <c r="J11" s="22">
        <f>'Data Sheet'!J63</f>
        <v>3071</v>
      </c>
      <c r="K11" s="22">
        <f>'Data Sheet'!K63</f>
        <v>3220</v>
      </c>
      <c r="L11" s="3"/>
      <c r="M11" s="3"/>
      <c r="N11" s="3"/>
      <c r="O11" s="3"/>
      <c r="P11" s="3"/>
      <c r="Q11" s="3"/>
      <c r="R11" s="3"/>
      <c r="S11" s="3"/>
      <c r="T11" s="3"/>
      <c r="U11" s="3"/>
      <c r="V11" s="3"/>
      <c r="W11" s="3"/>
      <c r="X11" s="3"/>
      <c r="Y11" s="3"/>
      <c r="Z11" s="3"/>
    </row>
    <row r="12">
      <c r="A12" s="3" t="s">
        <v>50</v>
      </c>
      <c r="B12" s="22">
        <f>'Data Sheet'!B64</f>
        <v>6928.87</v>
      </c>
      <c r="C12" s="22">
        <f>'Data Sheet'!C64</f>
        <v>10949.17</v>
      </c>
      <c r="D12" s="22">
        <f>'Data Sheet'!D64</f>
        <v>9334.59</v>
      </c>
      <c r="E12" s="22">
        <f>'Data Sheet'!E64</f>
        <v>12694.85</v>
      </c>
      <c r="F12" s="22">
        <f>'Data Sheet'!F64</f>
        <v>14539.88</v>
      </c>
      <c r="G12" s="22">
        <f>'Data Sheet'!G64</f>
        <v>22506.39</v>
      </c>
      <c r="H12" s="22">
        <f>'Data Sheet'!H64</f>
        <v>27253.59</v>
      </c>
      <c r="I12" s="22">
        <f>'Data Sheet'!I64</f>
        <v>35221</v>
      </c>
      <c r="J12" s="22">
        <f>'Data Sheet'!J64</f>
        <v>23783</v>
      </c>
      <c r="K12" s="22">
        <f>'Data Sheet'!K64</f>
        <v>20222</v>
      </c>
      <c r="L12" s="3"/>
      <c r="M12" s="3"/>
      <c r="N12" s="3"/>
      <c r="O12" s="3"/>
      <c r="P12" s="3"/>
      <c r="Q12" s="3"/>
      <c r="R12" s="3"/>
      <c r="S12" s="3"/>
      <c r="T12" s="3"/>
      <c r="U12" s="3"/>
      <c r="V12" s="3"/>
      <c r="W12" s="3"/>
      <c r="X12" s="3"/>
      <c r="Y12" s="3"/>
      <c r="Z12" s="3"/>
    </row>
    <row r="13">
      <c r="A13" s="3" t="s">
        <v>51</v>
      </c>
      <c r="B13" s="22">
        <f>'Data Sheet'!B65</f>
        <v>3796.42</v>
      </c>
      <c r="C13" s="22">
        <f>'Data Sheet'!C65</f>
        <v>1997.74</v>
      </c>
      <c r="D13" s="22">
        <f>'Data Sheet'!D65</f>
        <v>7876.41</v>
      </c>
      <c r="E13" s="22">
        <f>'Data Sheet'!E65</f>
        <v>7851.56</v>
      </c>
      <c r="F13" s="22">
        <f>'Data Sheet'!F65</f>
        <v>11381.92</v>
      </c>
      <c r="G13" s="22">
        <f>'Data Sheet'!G65</f>
        <v>8518.85</v>
      </c>
      <c r="H13" s="22">
        <f>'Data Sheet'!H65</f>
        <v>10352.16</v>
      </c>
      <c r="I13" s="22">
        <f>'Data Sheet'!I65</f>
        <v>5161</v>
      </c>
      <c r="J13" s="22">
        <f>'Data Sheet'!J65</f>
        <v>17369</v>
      </c>
      <c r="K13" s="22">
        <f>'Data Sheet'!K65</f>
        <v>10287</v>
      </c>
      <c r="L13" s="3"/>
      <c r="M13" s="3"/>
      <c r="N13" s="3"/>
      <c r="O13" s="3"/>
      <c r="P13" s="3"/>
      <c r="Q13" s="3"/>
      <c r="R13" s="3"/>
      <c r="S13" s="3"/>
      <c r="T13" s="3"/>
      <c r="U13" s="3"/>
      <c r="V13" s="3"/>
      <c r="W13" s="3"/>
      <c r="X13" s="3"/>
      <c r="Y13" s="3"/>
      <c r="Z13" s="3"/>
    </row>
    <row r="14">
      <c r="A14" s="4" t="s">
        <v>47</v>
      </c>
      <c r="B14" s="22">
        <f>'Data Sheet'!B66</f>
        <v>15938.6</v>
      </c>
      <c r="C14" s="22">
        <f>'Data Sheet'!C66</f>
        <v>20223.96</v>
      </c>
      <c r="D14" s="22">
        <f>'Data Sheet'!D66</f>
        <v>25060.03</v>
      </c>
      <c r="E14" s="22">
        <f>'Data Sheet'!E66</f>
        <v>29504.19</v>
      </c>
      <c r="F14" s="22">
        <f>'Data Sheet'!F66</f>
        <v>35487.39</v>
      </c>
      <c r="G14" s="22">
        <f>'Data Sheet'!G66</f>
        <v>41713.43</v>
      </c>
      <c r="H14" s="22">
        <f>'Data Sheet'!H66</f>
        <v>49056.63</v>
      </c>
      <c r="I14" s="22">
        <f>'Data Sheet'!I66</f>
        <v>53195</v>
      </c>
      <c r="J14" s="22">
        <f>'Data Sheet'!J66</f>
        <v>54216</v>
      </c>
      <c r="K14" s="22">
        <f>'Data Sheet'!K66</f>
        <v>45031</v>
      </c>
      <c r="L14" s="4"/>
      <c r="M14" s="4"/>
      <c r="N14" s="4"/>
      <c r="O14" s="4"/>
      <c r="P14" s="4"/>
      <c r="Q14" s="4"/>
      <c r="R14" s="4"/>
      <c r="S14" s="4"/>
      <c r="T14" s="4"/>
      <c r="U14" s="4"/>
      <c r="V14" s="4"/>
      <c r="W14" s="4"/>
      <c r="X14" s="4"/>
      <c r="Y14" s="4"/>
      <c r="Z14" s="4"/>
    </row>
    <row r="15">
      <c r="A15" s="3"/>
      <c r="B15" s="14"/>
      <c r="C15" s="14"/>
      <c r="D15" s="14"/>
      <c r="E15" s="14"/>
      <c r="F15" s="14"/>
      <c r="G15" s="14"/>
      <c r="H15" s="14"/>
      <c r="I15" s="14"/>
      <c r="J15" s="14"/>
      <c r="K15" s="14"/>
      <c r="L15" s="3"/>
      <c r="M15" s="3"/>
      <c r="N15" s="3"/>
      <c r="O15" s="3"/>
      <c r="P15" s="3"/>
      <c r="Q15" s="3"/>
      <c r="R15" s="3"/>
      <c r="S15" s="3"/>
      <c r="T15" s="3"/>
      <c r="U15" s="3"/>
      <c r="V15" s="3"/>
      <c r="W15" s="3"/>
      <c r="X15" s="3"/>
      <c r="Y15" s="3"/>
      <c r="Z15" s="3"/>
    </row>
    <row r="16">
      <c r="A16" s="3" t="s">
        <v>54</v>
      </c>
      <c r="B16" s="14">
        <f t="shared" ref="B16:K16" si="1">B13-B7</f>
        <v>2224.09</v>
      </c>
      <c r="C16" s="14">
        <f t="shared" si="1"/>
        <v>-41.78</v>
      </c>
      <c r="D16" s="14">
        <f t="shared" si="1"/>
        <v>5349.96</v>
      </c>
      <c r="E16" s="14">
        <f t="shared" si="1"/>
        <v>5229.02</v>
      </c>
      <c r="F16" s="14">
        <f t="shared" si="1"/>
        <v>8170.27</v>
      </c>
      <c r="G16" s="14">
        <f t="shared" si="1"/>
        <v>4223.03</v>
      </c>
      <c r="H16" s="14">
        <f t="shared" si="1"/>
        <v>4648.6</v>
      </c>
      <c r="I16" s="14">
        <f t="shared" si="1"/>
        <v>-10649</v>
      </c>
      <c r="J16" s="14">
        <f t="shared" si="1"/>
        <v>1866</v>
      </c>
      <c r="K16" s="14">
        <f t="shared" si="1"/>
        <v>1188</v>
      </c>
      <c r="L16" s="3"/>
      <c r="M16" s="3"/>
      <c r="N16" s="3"/>
      <c r="O16" s="3"/>
      <c r="P16" s="3"/>
      <c r="Q16" s="3"/>
      <c r="R16" s="3"/>
      <c r="S16" s="3"/>
      <c r="T16" s="3"/>
      <c r="U16" s="3"/>
      <c r="V16" s="3"/>
      <c r="W16" s="3"/>
      <c r="X16" s="3"/>
      <c r="Y16" s="3"/>
      <c r="Z16" s="3"/>
    </row>
    <row r="17">
      <c r="A17" s="3" t="s">
        <v>56</v>
      </c>
      <c r="B17" s="14">
        <f>'Data Sheet'!B67</f>
        <v>164.94</v>
      </c>
      <c r="C17" s="14">
        <f>'Data Sheet'!C67</f>
        <v>151.83</v>
      </c>
      <c r="D17" s="14">
        <f>'Data Sheet'!D67</f>
        <v>208.89</v>
      </c>
      <c r="E17" s="14">
        <f>'Data Sheet'!E67</f>
        <v>332.45</v>
      </c>
      <c r="F17" s="14">
        <f>'Data Sheet'!F67</f>
        <v>402.87</v>
      </c>
      <c r="G17" s="14">
        <f>'Data Sheet'!G67</f>
        <v>399.51</v>
      </c>
      <c r="H17" s="14">
        <f>'Data Sheet'!H67</f>
        <v>658.82</v>
      </c>
      <c r="I17" s="14">
        <f>'Data Sheet'!I67</f>
        <v>107</v>
      </c>
      <c r="J17" s="14">
        <f>'Data Sheet'!J67</f>
        <v>136</v>
      </c>
      <c r="K17" s="14">
        <f>'Data Sheet'!K67</f>
        <v>184</v>
      </c>
      <c r="L17" s="3"/>
      <c r="M17" s="3"/>
      <c r="N17" s="3"/>
      <c r="O17" s="3"/>
      <c r="P17" s="3"/>
      <c r="Q17" s="3"/>
      <c r="R17" s="3"/>
      <c r="S17" s="3"/>
      <c r="T17" s="3"/>
      <c r="U17" s="3"/>
      <c r="V17" s="3"/>
      <c r="W17" s="3"/>
      <c r="X17" s="3"/>
      <c r="Y17" s="3"/>
      <c r="Z17" s="3"/>
    </row>
    <row r="18">
      <c r="A18" s="3" t="s">
        <v>58</v>
      </c>
      <c r="B18" s="14">
        <f>'Data Sheet'!B68</f>
        <v>545.66</v>
      </c>
      <c r="C18" s="14">
        <f>'Data Sheet'!C68</f>
        <v>451.74</v>
      </c>
      <c r="D18" s="14">
        <f>'Data Sheet'!D68</f>
        <v>762.38</v>
      </c>
      <c r="E18" s="14">
        <f>'Data Sheet'!E68</f>
        <v>797.94</v>
      </c>
      <c r="F18" s="14">
        <f>'Data Sheet'!F68</f>
        <v>1111.09</v>
      </c>
      <c r="G18" s="14">
        <f>'Data Sheet'!G68</f>
        <v>1198.24</v>
      </c>
      <c r="H18" s="14">
        <f>'Data Sheet'!H68</f>
        <v>1211.75</v>
      </c>
      <c r="I18" s="14">
        <f>'Data Sheet'!I68</f>
        <v>1058</v>
      </c>
      <c r="J18" s="14">
        <f>'Data Sheet'!J68</f>
        <v>1936</v>
      </c>
      <c r="K18" s="14">
        <f>'Data Sheet'!K68</f>
        <v>1379</v>
      </c>
      <c r="L18" s="3"/>
      <c r="M18" s="3"/>
      <c r="N18" s="3"/>
      <c r="O18" s="3"/>
      <c r="P18" s="3"/>
      <c r="Q18" s="3"/>
      <c r="R18" s="3"/>
      <c r="S18" s="3"/>
      <c r="T18" s="3"/>
      <c r="U18" s="3"/>
      <c r="V18" s="3"/>
      <c r="W18" s="3"/>
      <c r="X18" s="3"/>
      <c r="Y18" s="3"/>
      <c r="Z18" s="3"/>
    </row>
    <row r="19">
      <c r="A19" s="3"/>
      <c r="B19" s="3"/>
      <c r="C19" s="3"/>
      <c r="D19" s="3"/>
      <c r="E19" s="3"/>
      <c r="F19" s="3"/>
      <c r="G19" s="3"/>
      <c r="H19" s="3"/>
      <c r="I19" s="3"/>
      <c r="J19" s="3"/>
      <c r="K19" s="3"/>
      <c r="L19" s="3"/>
      <c r="M19" s="3"/>
      <c r="N19" s="3"/>
      <c r="O19" s="3"/>
      <c r="P19" s="3"/>
      <c r="Q19" s="3"/>
      <c r="R19" s="3"/>
      <c r="S19" s="3"/>
      <c r="T19" s="3"/>
      <c r="U19" s="3"/>
      <c r="V19" s="3"/>
      <c r="W19" s="3"/>
      <c r="X19" s="3"/>
      <c r="Y19" s="3"/>
      <c r="Z19" s="3"/>
    </row>
    <row r="20">
      <c r="A20" s="3" t="s">
        <v>60</v>
      </c>
      <c r="B20" s="14">
        <f>IF('Profit &amp; Loss'!B4&gt;0,'Balance Sheet'!B17/('Profit &amp; Loss'!B4/365),0)</f>
        <v>10.59863352</v>
      </c>
      <c r="C20" s="14">
        <f>IF('Profit &amp; Loss'!C4&gt;0,'Balance Sheet'!C17/('Profit &amp; Loss'!C4/365),0)</f>
        <v>6.912580439</v>
      </c>
      <c r="D20" s="14">
        <f>IF('Profit &amp; Loss'!D4&gt;0,'Balance Sheet'!D17/('Profit &amp; Loss'!D4/365),0)</f>
        <v>7.594736417</v>
      </c>
      <c r="E20" s="14">
        <f>IF('Profit &amp; Loss'!E4&gt;0,'Balance Sheet'!E17/('Profit &amp; Loss'!E4/365),0)</f>
        <v>10.63927679</v>
      </c>
      <c r="F20" s="14">
        <f>IF('Profit &amp; Loss'!F4&gt;0,'Balance Sheet'!F17/('Profit &amp; Loss'!F4/365),0)</f>
        <v>11.57869312</v>
      </c>
      <c r="G20" s="14">
        <f>IF('Profit &amp; Loss'!G4&gt;0,'Balance Sheet'!G17/('Profit &amp; Loss'!G4/365),0)</f>
        <v>10.6938048</v>
      </c>
      <c r="H20" s="14">
        <f>IF('Profit &amp; Loss'!H4&gt;0,'Balance Sheet'!H17/('Profit &amp; Loss'!H4/365),0)</f>
        <v>16.26068152</v>
      </c>
      <c r="I20" s="14">
        <f>IF('Profit &amp; Loss'!I4&gt;0,'Balance Sheet'!I17/('Profit &amp; Loss'!I4/365),0)</f>
        <v>2.754037092</v>
      </c>
      <c r="J20" s="14">
        <f>IF('Profit &amp; Loss'!J4&gt;0,'Balance Sheet'!J17/('Profit &amp; Loss'!J4/365),0)</f>
        <v>2.87384936</v>
      </c>
      <c r="K20" s="14">
        <f>IF('Profit &amp; Loss'!K4&gt;0,'Balance Sheet'!K17/('Profit &amp; Loss'!K4/365),0)</f>
        <v>3.04111574</v>
      </c>
      <c r="L20" s="3"/>
      <c r="M20" s="3"/>
      <c r="N20" s="3"/>
      <c r="O20" s="3"/>
      <c r="P20" s="3"/>
      <c r="Q20" s="3"/>
      <c r="R20" s="3"/>
      <c r="S20" s="3"/>
      <c r="T20" s="3"/>
      <c r="U20" s="3"/>
      <c r="V20" s="3"/>
      <c r="W20" s="3"/>
      <c r="X20" s="3"/>
      <c r="Y20" s="3"/>
      <c r="Z20" s="3"/>
    </row>
    <row r="21" ht="15.75" customHeight="1">
      <c r="A21" s="3" t="s">
        <v>62</v>
      </c>
      <c r="B21" s="14">
        <f>IF('Balance Sheet'!B18&gt;0,'Profit &amp; Loss'!B4/'Balance Sheet'!B18,0)</f>
        <v>10.40990727</v>
      </c>
      <c r="C21" s="14">
        <f>IF('Balance Sheet'!C18&gt;0,'Profit &amp; Loss'!C4/'Balance Sheet'!C18,0)</f>
        <v>17.74686767</v>
      </c>
      <c r="D21" s="14">
        <f>IF('Balance Sheet'!D18&gt;0,'Profit &amp; Loss'!D4/'Balance Sheet'!D18,0)</f>
        <v>13.16819696</v>
      </c>
      <c r="E21" s="14">
        <f>IF('Balance Sheet'!E18&gt;0,'Profit &amp; Loss'!E4/'Balance Sheet'!E18,0)</f>
        <v>14.29344312</v>
      </c>
      <c r="F21" s="14">
        <f>IF('Balance Sheet'!F18&gt;0,'Profit &amp; Loss'!F4/'Balance Sheet'!F18,0)</f>
        <v>11.43007317</v>
      </c>
      <c r="G21" s="14">
        <f>IF('Balance Sheet'!G18&gt;0,'Profit &amp; Loss'!G4/'Balance Sheet'!G18,0)</f>
        <v>11.38005742</v>
      </c>
      <c r="H21" s="14">
        <f>IF('Balance Sheet'!H18&gt;0,'Profit &amp; Loss'!H4/'Balance Sheet'!H18,0)</f>
        <v>12.20415927</v>
      </c>
      <c r="I21" s="14">
        <f>IF('Balance Sheet'!I18&gt;0,'Profit &amp; Loss'!I4/'Balance Sheet'!I18,0)</f>
        <v>13.40359168</v>
      </c>
      <c r="J21" s="14">
        <f>IF('Balance Sheet'!J18&gt;0,'Profit &amp; Loss'!J4/'Balance Sheet'!J18,0)</f>
        <v>8.922004132</v>
      </c>
      <c r="K21" s="14">
        <f>IF('Balance Sheet'!K18&gt;0,'Profit &amp; Loss'!K4/'Balance Sheet'!K18,0)</f>
        <v>16.01450326</v>
      </c>
      <c r="L21" s="3"/>
      <c r="M21" s="3"/>
      <c r="N21" s="3"/>
      <c r="O21" s="3"/>
      <c r="P21" s="3"/>
      <c r="Q21" s="3"/>
      <c r="R21" s="3"/>
      <c r="S21" s="3"/>
      <c r="T21" s="3"/>
      <c r="U21" s="3"/>
      <c r="V21" s="3"/>
      <c r="W21" s="3"/>
      <c r="X21" s="3"/>
      <c r="Y21" s="3"/>
      <c r="Z21" s="3"/>
    </row>
    <row r="22"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5.75" customHeight="1">
      <c r="A23" s="4" t="s">
        <v>65</v>
      </c>
      <c r="B23" s="15">
        <f>IF(SUM('Balance Sheet'!B4:B5)&gt;0,'Profit &amp; Loss'!B12/SUM('Balance Sheet'!B4:B5),"")</f>
        <v>0.1899770017</v>
      </c>
      <c r="C23" s="15">
        <f>IF(SUM('Balance Sheet'!C4:C5)&gt;0,'Profit &amp; Loss'!C12/SUM('Balance Sheet'!C4:C5),"")</f>
        <v>0.2229870166</v>
      </c>
      <c r="D23" s="15">
        <f>IF(SUM('Balance Sheet'!D4:D5)&gt;0,'Profit &amp; Loss'!D12/SUM('Balance Sheet'!D4:D5),"")</f>
        <v>0.2174787502</v>
      </c>
      <c r="E23" s="15">
        <f>IF(SUM('Balance Sheet'!E4:E5)&gt;0,'Profit &amp; Loss'!E12/SUM('Balance Sheet'!E4:E5),"")</f>
        <v>0.205572209</v>
      </c>
      <c r="F23" s="15">
        <f>IF(SUM('Balance Sheet'!F4:F5)&gt;0,'Profit &amp; Loss'!F12/SUM('Balance Sheet'!F4:F5),"")</f>
        <v>0.2137667486</v>
      </c>
      <c r="G23" s="15">
        <f>IF(SUM('Balance Sheet'!G4:G5)&gt;0,'Profit &amp; Loss'!G12/SUM('Balance Sheet'!G4:G5),"")</f>
        <v>0.1845286217</v>
      </c>
      <c r="H23" s="15">
        <f>IF(SUM('Balance Sheet'!H4:H5)&gt;0,'Profit &amp; Loss'!H12/SUM('Balance Sheet'!H4:H5),"")</f>
        <v>0.18863716</v>
      </c>
      <c r="I23" s="15">
        <f>IF(SUM('Balance Sheet'!I4:I5)&gt;0,'Profit &amp; Loss'!I12/SUM('Balance Sheet'!I4:I5),"")</f>
        <v>0.2186705898</v>
      </c>
      <c r="J23" s="15">
        <f>IF(SUM('Balance Sheet'!J4:J5)&gt;0,'Profit &amp; Loss'!J12/SUM('Balance Sheet'!J4:J5),"")</f>
        <v>0.2699561759</v>
      </c>
      <c r="K23" s="15">
        <f>IF(SUM('Balance Sheet'!K4:K5)&gt;0,'Profit &amp; Loss'!K12/SUM('Balance Sheet'!K4:K5),"")</f>
        <v>0.2581542914</v>
      </c>
      <c r="L23" s="4"/>
      <c r="M23" s="4"/>
      <c r="N23" s="4"/>
      <c r="O23" s="4"/>
      <c r="P23" s="4"/>
      <c r="Q23" s="4"/>
      <c r="R23" s="4"/>
      <c r="S23" s="4"/>
      <c r="T23" s="4"/>
      <c r="U23" s="4"/>
      <c r="V23" s="4"/>
      <c r="W23" s="4"/>
      <c r="X23" s="4"/>
      <c r="Y23" s="4"/>
      <c r="Z23" s="4"/>
    </row>
    <row r="24" ht="15.75" customHeight="1">
      <c r="A24" s="4" t="s">
        <v>66</v>
      </c>
      <c r="B24" s="15"/>
      <c r="C24" s="15">
        <f>IF((B4+B5+B6+C4+C5+C6)&gt;0,('Profit &amp; Loss'!C10+'Profit &amp; Loss'!C9)*2/(B4+B5+B6+C4+C5+C6),"")</f>
        <v>0.3107784746</v>
      </c>
      <c r="D24" s="15">
        <f>IF((C4+C5+C6+D4+D5+D6)&gt;0,('Profit &amp; Loss'!D10+'Profit &amp; Loss'!D9)*2/(C4+C5+C6+D4+D5+D6),"")</f>
        <v>0.2936208588</v>
      </c>
      <c r="E24" s="15">
        <f>IF((D4+D5+D6+E4+E5+E6)&gt;0,('Profit &amp; Loss'!E10+'Profit &amp; Loss'!E9)*2/(D4+D5+D6+E4+E5+E6),"")</f>
        <v>0.2816334154</v>
      </c>
      <c r="F24" s="15">
        <f>IF((E4+E5+E6+F4+F5+F6)&gt;0,('Profit &amp; Loss'!F10+'Profit &amp; Loss'!F9)*2/(E4+E5+E6+F4+F5+F6),"")</f>
        <v>0.2652916229</v>
      </c>
      <c r="G24" s="15">
        <f>IF((F4+F5+F6+G4+G5+G6)&gt;0,('Profit &amp; Loss'!G10+'Profit &amp; Loss'!G9)*2/(F4+F5+F6+G4+G5+G6),"")</f>
        <v>0.2299975536</v>
      </c>
      <c r="H24" s="15">
        <f>IF((G4+G5+G6+H4+H5+H6)&gt;0,('Profit &amp; Loss'!H10+'Profit &amp; Loss'!H9)*2/(G4+G5+G6+H4+H5+H6),"")</f>
        <v>0.23755229</v>
      </c>
      <c r="I24" s="15">
        <f>IF((H4+H5+H6+I4+I5+I6)&gt;0,('Profit &amp; Loss'!I10+'Profit &amp; Loss'!I9)*2/(H4+H5+H6+I4+I5+I6),"")</f>
        <v>0.2140254282</v>
      </c>
      <c r="J24" s="15">
        <f>IF((I4+I5+I6+J4+J5+J6)&gt;0,('Profit &amp; Loss'!J10+'Profit &amp; Loss'!J9)*2/(I4+I5+I6+J4+J5+J6),"")</f>
        <v>0.2733843202</v>
      </c>
      <c r="K24" s="15">
        <f>IF((J4+J5+J6+K4+K5+K6)&gt;0,('Profit &amp; Loss'!K10+'Profit &amp; Loss'!K9)*2/(J4+J5+J6+K4+K5+K6),"")</f>
        <v>0.3424207917</v>
      </c>
      <c r="L24" s="4"/>
      <c r="M24" s="4"/>
      <c r="N24" s="4"/>
      <c r="O24" s="4"/>
      <c r="P24" s="4"/>
      <c r="Q24" s="4"/>
      <c r="R24" s="4"/>
      <c r="S24" s="4"/>
      <c r="T24" s="4"/>
      <c r="U24" s="4"/>
      <c r="V24" s="4"/>
      <c r="W24" s="4"/>
      <c r="X24" s="4"/>
      <c r="Y24" s="4"/>
      <c r="Z24" s="4"/>
    </row>
    <row r="25"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5.75" customHeight="1">
      <c r="A26" s="3" t="s">
        <v>67</v>
      </c>
      <c r="B26" s="20">
        <v>6.052552031749083E-4</v>
      </c>
      <c r="C26" s="20">
        <v>0.0033364654653478243</v>
      </c>
      <c r="D26" s="20">
        <v>1.7307802401701668E-5</v>
      </c>
      <c r="E26" s="20">
        <v>1.450824849728026E-5</v>
      </c>
      <c r="F26" s="20">
        <v>0.0</v>
      </c>
      <c r="G26" s="20">
        <v>0.0</v>
      </c>
      <c r="H26" s="20">
        <v>0.0</v>
      </c>
      <c r="I26" s="20">
        <v>0.0</v>
      </c>
      <c r="J26" s="20">
        <v>0.25671157279662393</v>
      </c>
      <c r="K26" s="20">
        <v>0.0</v>
      </c>
      <c r="L26" s="3"/>
      <c r="M26" s="3"/>
      <c r="N26" s="3"/>
      <c r="O26" s="3"/>
      <c r="P26" s="3"/>
      <c r="Q26" s="3"/>
      <c r="R26" s="3"/>
      <c r="S26" s="3"/>
      <c r="T26" s="3"/>
      <c r="U26" s="3"/>
      <c r="V26" s="3"/>
      <c r="W26" s="3"/>
      <c r="X26" s="3"/>
      <c r="Y26" s="3"/>
      <c r="Z26" s="3"/>
    </row>
    <row r="27" ht="15.75" customHeight="1">
      <c r="A27" s="3" t="s">
        <v>68</v>
      </c>
      <c r="B27" s="3" t="s">
        <v>69</v>
      </c>
      <c r="C27" s="3"/>
      <c r="D27" s="3"/>
      <c r="E27" s="3"/>
      <c r="F27" s="3"/>
      <c r="G27" s="3"/>
      <c r="H27" s="3"/>
      <c r="I27" s="3"/>
      <c r="J27" s="3"/>
      <c r="K27" s="3"/>
      <c r="L27" s="3"/>
      <c r="M27" s="3"/>
      <c r="N27" s="3"/>
      <c r="O27" s="3"/>
      <c r="P27" s="3"/>
      <c r="Q27" s="3"/>
      <c r="R27" s="3"/>
      <c r="S27" s="3"/>
      <c r="T27" s="3"/>
      <c r="U27" s="3"/>
      <c r="V27" s="3"/>
      <c r="W27" s="3"/>
      <c r="X27" s="3"/>
      <c r="Y27" s="3"/>
      <c r="Z27" s="3"/>
    </row>
    <row r="28" ht="15.75" customHeight="1">
      <c r="A28" s="3" t="s">
        <v>70</v>
      </c>
      <c r="B28" s="20">
        <v>0.139</v>
      </c>
      <c r="C28" s="3"/>
      <c r="D28" s="3"/>
      <c r="E28" s="3"/>
      <c r="F28" s="3"/>
      <c r="G28" s="3"/>
      <c r="H28" s="3"/>
      <c r="I28" s="3"/>
      <c r="J28" s="3"/>
      <c r="K28" s="3"/>
      <c r="L28" s="3"/>
      <c r="M28" s="3"/>
      <c r="N28" s="3"/>
      <c r="O28" s="3"/>
      <c r="P28" s="3"/>
      <c r="Q28" s="3"/>
      <c r="R28" s="3"/>
      <c r="S28" s="3"/>
      <c r="T28" s="3"/>
      <c r="U28" s="3"/>
      <c r="V28" s="3"/>
      <c r="W28" s="3"/>
      <c r="X28" s="3"/>
      <c r="Y28" s="3"/>
      <c r="Z28" s="3"/>
    </row>
    <row r="29"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hyperlinks>
    <hyperlink r:id="rId1" ref="J1"/>
  </hyperlinks>
  <printOptions gridLines="1"/>
  <pageMargins bottom="0.75" footer="0.0" header="0.0" left="0.7" right="0.7" top="0.75"/>
  <pageSetup paperSize="9"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cols>
    <col customWidth="1" min="1" max="1" width="26.86"/>
    <col customWidth="1" min="2" max="11" width="13.43"/>
    <col customWidth="1" min="12" max="26" width="8.86"/>
  </cols>
  <sheetData>
    <row r="1">
      <c r="A1" s="2" t="str">
        <f>'Balance Sheet'!A1</f>
        <v>HINDUSTAN ZINC LTD</v>
      </c>
      <c r="B1" s="4"/>
      <c r="C1" s="4"/>
      <c r="D1" s="4"/>
      <c r="E1" s="6" t="str">
        <f>UPDATE</f>
        <v/>
      </c>
      <c r="G1" s="4"/>
      <c r="H1" s="4"/>
      <c r="I1" s="4"/>
      <c r="J1" s="8" t="s">
        <v>2</v>
      </c>
      <c r="K1" s="4"/>
      <c r="L1" s="4"/>
      <c r="M1" s="4"/>
      <c r="N1" s="4"/>
      <c r="O1" s="4"/>
      <c r="P1" s="4"/>
      <c r="Q1" s="4"/>
      <c r="R1" s="4"/>
      <c r="S1" s="4"/>
      <c r="T1" s="4"/>
      <c r="U1" s="4"/>
      <c r="V1" s="4"/>
      <c r="W1" s="4"/>
      <c r="X1" s="4"/>
      <c r="Y1" s="4"/>
      <c r="Z1" s="4"/>
    </row>
    <row r="2">
      <c r="A2" s="3"/>
      <c r="B2" s="3"/>
      <c r="C2" s="3"/>
      <c r="D2" s="3"/>
      <c r="E2" s="3"/>
      <c r="F2" s="3"/>
      <c r="G2" s="3"/>
      <c r="H2" s="3"/>
      <c r="I2" s="3"/>
      <c r="J2" s="3"/>
      <c r="K2" s="3"/>
      <c r="L2" s="3"/>
      <c r="M2" s="3"/>
      <c r="N2" s="3"/>
      <c r="O2" s="3"/>
      <c r="P2" s="3"/>
      <c r="Q2" s="3"/>
      <c r="R2" s="3"/>
      <c r="S2" s="3"/>
      <c r="T2" s="3"/>
      <c r="U2" s="3"/>
      <c r="V2" s="3"/>
      <c r="W2" s="3"/>
      <c r="X2" s="3"/>
      <c r="Y2" s="3"/>
      <c r="Z2" s="3"/>
    </row>
    <row r="3">
      <c r="A3" s="9" t="s">
        <v>8</v>
      </c>
      <c r="B3" s="11">
        <f>'Data Sheet'!B81</f>
        <v>39903</v>
      </c>
      <c r="C3" s="11">
        <f>'Data Sheet'!C81</f>
        <v>40268</v>
      </c>
      <c r="D3" s="11">
        <f>'Data Sheet'!D81</f>
        <v>40633</v>
      </c>
      <c r="E3" s="11">
        <f>'Data Sheet'!E81</f>
        <v>40999</v>
      </c>
      <c r="F3" s="11">
        <f>'Data Sheet'!F81</f>
        <v>41364</v>
      </c>
      <c r="G3" s="11">
        <f>'Data Sheet'!G81</f>
        <v>41729</v>
      </c>
      <c r="H3" s="11">
        <f>'Data Sheet'!H81</f>
        <v>42094</v>
      </c>
      <c r="I3" s="11">
        <f>'Data Sheet'!I81</f>
        <v>42460</v>
      </c>
      <c r="J3" s="11">
        <f>'Data Sheet'!J81</f>
        <v>42825</v>
      </c>
      <c r="K3" s="11">
        <f>'Data Sheet'!K81</f>
        <v>43190</v>
      </c>
      <c r="L3" s="4"/>
      <c r="M3" s="4"/>
      <c r="N3" s="4"/>
      <c r="O3" s="4"/>
      <c r="P3" s="4"/>
      <c r="Q3" s="4"/>
      <c r="R3" s="4"/>
      <c r="S3" s="4"/>
      <c r="T3" s="4"/>
      <c r="U3" s="4"/>
      <c r="V3" s="4"/>
      <c r="W3" s="4"/>
      <c r="X3" s="4"/>
      <c r="Y3" s="4"/>
      <c r="Z3" s="4"/>
    </row>
    <row r="4">
      <c r="A4" s="4" t="s">
        <v>52</v>
      </c>
      <c r="B4" s="2">
        <f>'Data Sheet'!B82</f>
        <v>2712.67</v>
      </c>
      <c r="C4" s="2">
        <f>'Data Sheet'!C82</f>
        <v>4077.24</v>
      </c>
      <c r="D4" s="2">
        <f>'Data Sheet'!D82</f>
        <v>4271.91</v>
      </c>
      <c r="E4" s="2">
        <f>'Data Sheet'!E82</f>
        <v>4492.05</v>
      </c>
      <c r="F4" s="2">
        <f>'Data Sheet'!F82</f>
        <v>4785.01</v>
      </c>
      <c r="G4" s="2">
        <f>'Data Sheet'!G82</f>
        <v>5471.16</v>
      </c>
      <c r="H4" s="2">
        <f>'Data Sheet'!H82</f>
        <v>5530.7</v>
      </c>
      <c r="I4" s="2">
        <f>'Data Sheet'!I82</f>
        <v>6451</v>
      </c>
      <c r="J4" s="2">
        <f>'Data Sheet'!J82</f>
        <v>7588</v>
      </c>
      <c r="K4" s="2">
        <f>'Data Sheet'!K82</f>
        <v>9837</v>
      </c>
      <c r="L4" s="4"/>
      <c r="M4" s="4"/>
      <c r="N4" s="4"/>
      <c r="O4" s="4"/>
      <c r="P4" s="4"/>
      <c r="Q4" s="4"/>
      <c r="R4" s="4"/>
      <c r="S4" s="4"/>
      <c r="T4" s="4"/>
      <c r="U4" s="4"/>
      <c r="V4" s="4"/>
      <c r="W4" s="4"/>
      <c r="X4" s="4"/>
      <c r="Y4" s="4"/>
      <c r="Z4" s="4"/>
    </row>
    <row r="5">
      <c r="A5" s="3" t="s">
        <v>53</v>
      </c>
      <c r="B5" s="14">
        <f>'Data Sheet'!B83</f>
        <v>-3419.14</v>
      </c>
      <c r="C5" s="14">
        <f>'Data Sheet'!C83</f>
        <v>-3881.49</v>
      </c>
      <c r="D5" s="14">
        <f>'Data Sheet'!D83</f>
        <v>-3658.91</v>
      </c>
      <c r="E5" s="14">
        <f>'Data Sheet'!E83</f>
        <v>-3498.58</v>
      </c>
      <c r="F5" s="14">
        <f>'Data Sheet'!F83</f>
        <v>-3269.33</v>
      </c>
      <c r="G5" s="14">
        <f>'Data Sheet'!G83</f>
        <v>-3955.49</v>
      </c>
      <c r="H5" s="14">
        <f>'Data Sheet'!H83</f>
        <v>-3806.96</v>
      </c>
      <c r="I5" s="14">
        <f>'Data Sheet'!I83</f>
        <v>-3236</v>
      </c>
      <c r="J5" s="14">
        <f>'Data Sheet'!J83</f>
        <v>12007</v>
      </c>
      <c r="K5" s="14">
        <f>'Data Sheet'!K83</f>
        <v>2396</v>
      </c>
      <c r="L5" s="3"/>
      <c r="M5" s="3"/>
      <c r="N5" s="3"/>
      <c r="O5" s="3"/>
      <c r="P5" s="3"/>
      <c r="Q5" s="3"/>
      <c r="R5" s="3"/>
      <c r="S5" s="3"/>
      <c r="T5" s="3"/>
      <c r="U5" s="3"/>
      <c r="V5" s="3"/>
      <c r="W5" s="3"/>
      <c r="X5" s="3"/>
      <c r="Y5" s="3"/>
      <c r="Z5" s="3"/>
    </row>
    <row r="6">
      <c r="A6" s="3" t="s">
        <v>55</v>
      </c>
      <c r="B6" s="14">
        <f>'Data Sheet'!B84</f>
        <v>-137.16</v>
      </c>
      <c r="C6" s="14">
        <f>'Data Sheet'!C84</f>
        <v>-187.38</v>
      </c>
      <c r="D6" s="14">
        <f>'Data Sheet'!D84</f>
        <v>-363.29</v>
      </c>
      <c r="E6" s="14">
        <f>'Data Sheet'!E84</f>
        <v>-1241.65</v>
      </c>
      <c r="F6" s="14">
        <f>'Data Sheet'!F84</f>
        <v>-1254.55</v>
      </c>
      <c r="G6" s="14">
        <f>'Data Sheet'!G84</f>
        <v>-1577.4</v>
      </c>
      <c r="H6" s="14">
        <f>'Data Sheet'!H84</f>
        <v>-1902.01</v>
      </c>
      <c r="I6" s="14">
        <f>'Data Sheet'!I84</f>
        <v>-3214</v>
      </c>
      <c r="J6" s="14">
        <f>'Data Sheet'!J84</f>
        <v>-11266</v>
      </c>
      <c r="K6" s="14">
        <f>'Data Sheet'!K84</f>
        <v>-18649</v>
      </c>
      <c r="L6" s="3"/>
      <c r="M6" s="3"/>
      <c r="N6" s="3"/>
      <c r="O6" s="3"/>
      <c r="P6" s="3"/>
      <c r="Q6" s="3"/>
      <c r="R6" s="3"/>
      <c r="S6" s="3"/>
      <c r="T6" s="3"/>
      <c r="U6" s="3"/>
      <c r="V6" s="3"/>
      <c r="W6" s="3"/>
      <c r="X6" s="3"/>
      <c r="Y6" s="3"/>
      <c r="Z6" s="3"/>
    </row>
    <row r="7">
      <c r="A7" s="4" t="s">
        <v>57</v>
      </c>
      <c r="B7" s="2">
        <f>'Data Sheet'!B85</f>
        <v>-843.63</v>
      </c>
      <c r="C7" s="2">
        <f>'Data Sheet'!C85</f>
        <v>8.37</v>
      </c>
      <c r="D7" s="2">
        <f>'Data Sheet'!D85</f>
        <v>249.71</v>
      </c>
      <c r="E7" s="2">
        <f>'Data Sheet'!E85</f>
        <v>-248.18</v>
      </c>
      <c r="F7" s="2">
        <f>'Data Sheet'!F85</f>
        <v>261.13</v>
      </c>
      <c r="G7" s="2">
        <f>'Data Sheet'!G85</f>
        <v>-61.73</v>
      </c>
      <c r="H7" s="2">
        <f>'Data Sheet'!H85</f>
        <v>-178.27</v>
      </c>
      <c r="I7" s="2">
        <f>'Data Sheet'!I85</f>
        <v>1</v>
      </c>
      <c r="J7" s="2">
        <f>'Data Sheet'!J85</f>
        <v>8329</v>
      </c>
      <c r="K7" s="2">
        <f>'Data Sheet'!K85</f>
        <v>-6416</v>
      </c>
      <c r="L7" s="4"/>
      <c r="M7" s="4"/>
      <c r="N7" s="4"/>
      <c r="O7" s="4"/>
      <c r="P7" s="4"/>
      <c r="Q7" s="4"/>
      <c r="R7" s="4"/>
      <c r="S7" s="4"/>
      <c r="T7" s="4"/>
      <c r="U7" s="4"/>
      <c r="V7" s="4"/>
      <c r="W7" s="4"/>
      <c r="X7" s="4"/>
      <c r="Y7" s="4"/>
      <c r="Z7" s="4"/>
    </row>
    <row r="8">
      <c r="A8" s="3"/>
      <c r="B8" s="14"/>
      <c r="C8" s="14"/>
      <c r="D8" s="14"/>
      <c r="E8" s="14"/>
      <c r="F8" s="14"/>
      <c r="G8" s="14"/>
      <c r="H8" s="14"/>
      <c r="I8" s="14"/>
      <c r="J8" s="14"/>
      <c r="K8" s="14"/>
      <c r="L8" s="3"/>
      <c r="M8" s="3"/>
      <c r="N8" s="3"/>
      <c r="O8" s="3"/>
      <c r="P8" s="3"/>
      <c r="Q8" s="3"/>
      <c r="R8" s="3"/>
      <c r="S8" s="3"/>
      <c r="T8" s="3"/>
      <c r="U8" s="3"/>
      <c r="V8" s="3"/>
      <c r="W8" s="3"/>
      <c r="X8" s="3"/>
      <c r="Y8" s="3"/>
      <c r="Z8" s="3"/>
    </row>
    <row r="9">
      <c r="A9" s="3" t="s">
        <v>59</v>
      </c>
      <c r="B9" s="3"/>
      <c r="C9" s="14">
        <f>'Balance Sheet'!C10+'Balance Sheet'!C11-'Balance Sheet'!B10-'Balance Sheet'!B11+'Profit &amp; Loss'!C8</f>
        <v>2397.99</v>
      </c>
      <c r="D9" s="14">
        <f>'Balance Sheet'!D10+'Balance Sheet'!D11-'Balance Sheet'!C10-'Balance Sheet'!C11+'Profit &amp; Loss'!D8</f>
        <v>1046.72</v>
      </c>
      <c r="E9" s="14">
        <f>'Balance Sheet'!E10+'Balance Sheet'!E11-'Balance Sheet'!D10-'Balance Sheet'!D11+'Profit &amp; Loss'!E8</f>
        <v>1719.42</v>
      </c>
      <c r="F9" s="14">
        <f>'Balance Sheet'!F10+'Balance Sheet'!F11-'Balance Sheet'!E10-'Balance Sheet'!E11+'Profit &amp; Loss'!F8</f>
        <v>1254.85</v>
      </c>
      <c r="G9" s="14">
        <f>'Balance Sheet'!G10+'Balance Sheet'!G11-'Balance Sheet'!F10-'Balance Sheet'!F11+'Profit &amp; Loss'!G8</f>
        <v>1907.19</v>
      </c>
      <c r="H9" s="14">
        <f>'Balance Sheet'!H10+'Balance Sheet'!H11-'Balance Sheet'!G10-'Balance Sheet'!G11+'Profit &amp; Loss'!H8</f>
        <v>1406.88</v>
      </c>
      <c r="I9" s="14">
        <f>'Balance Sheet'!I10+'Balance Sheet'!I11-'Balance Sheet'!H10-'Balance Sheet'!H11+'Profit &amp; Loss'!I8</f>
        <v>2107.12</v>
      </c>
      <c r="J9" s="14">
        <f>'Balance Sheet'!J10+'Balance Sheet'!J11-'Balance Sheet'!I10-'Balance Sheet'!I11+'Profit &amp; Loss'!J8</f>
        <v>2062</v>
      </c>
      <c r="K9" s="14">
        <f>'Balance Sheet'!K10+'Balance Sheet'!K11-'Balance Sheet'!J10-'Balance Sheet'!J11+'Profit &amp; Loss'!K8</f>
        <v>2941</v>
      </c>
      <c r="L9" s="3"/>
      <c r="M9" s="3"/>
      <c r="N9" s="3"/>
      <c r="O9" s="3"/>
      <c r="P9" s="3"/>
      <c r="Q9" s="3"/>
      <c r="R9" s="3"/>
      <c r="S9" s="3"/>
      <c r="T9" s="3"/>
      <c r="U9" s="3"/>
      <c r="V9" s="3"/>
      <c r="W9" s="3"/>
      <c r="X9" s="3"/>
      <c r="Y9" s="3"/>
      <c r="Z9" s="3"/>
    </row>
    <row r="10">
      <c r="A10" s="3" t="s">
        <v>61</v>
      </c>
      <c r="B10" s="3"/>
      <c r="C10" s="14">
        <f t="shared" ref="C10:K10" si="1">C4-C9</f>
        <v>1679.25</v>
      </c>
      <c r="D10" s="14">
        <f t="shared" si="1"/>
        <v>3225.19</v>
      </c>
      <c r="E10" s="14">
        <f t="shared" si="1"/>
        <v>2772.63</v>
      </c>
      <c r="F10" s="14">
        <f t="shared" si="1"/>
        <v>3530.16</v>
      </c>
      <c r="G10" s="14">
        <f t="shared" si="1"/>
        <v>3563.97</v>
      </c>
      <c r="H10" s="14">
        <f t="shared" si="1"/>
        <v>4123.82</v>
      </c>
      <c r="I10" s="14">
        <f t="shared" si="1"/>
        <v>4343.88</v>
      </c>
      <c r="J10" s="14">
        <f t="shared" si="1"/>
        <v>5526</v>
      </c>
      <c r="K10" s="14">
        <f t="shared" si="1"/>
        <v>6896</v>
      </c>
      <c r="L10" s="3"/>
      <c r="M10" s="3"/>
      <c r="N10" s="3"/>
      <c r="O10" s="3"/>
      <c r="P10" s="3"/>
      <c r="Q10" s="3"/>
      <c r="R10" s="3"/>
      <c r="S10" s="3"/>
      <c r="T10" s="3"/>
      <c r="U10" s="3"/>
      <c r="V10" s="3"/>
      <c r="W10" s="3"/>
      <c r="X10" s="3"/>
      <c r="Y10" s="3"/>
      <c r="Z10" s="3"/>
    </row>
    <row r="11">
      <c r="A11" s="3" t="s">
        <v>63</v>
      </c>
      <c r="B11" s="3"/>
      <c r="C11" s="3"/>
      <c r="D11" s="3"/>
      <c r="E11" s="14">
        <f t="shared" ref="E11:K11" si="2">average(C10:E10)</f>
        <v>2559.023333</v>
      </c>
      <c r="F11" s="14">
        <f t="shared" si="2"/>
        <v>3175.993333</v>
      </c>
      <c r="G11" s="14">
        <f t="shared" si="2"/>
        <v>3288.92</v>
      </c>
      <c r="H11" s="14">
        <f t="shared" si="2"/>
        <v>3739.316667</v>
      </c>
      <c r="I11" s="14">
        <f t="shared" si="2"/>
        <v>4010.556667</v>
      </c>
      <c r="J11" s="14">
        <f t="shared" si="2"/>
        <v>4664.566667</v>
      </c>
      <c r="K11" s="14">
        <f t="shared" si="2"/>
        <v>5588.626667</v>
      </c>
      <c r="L11" s="3"/>
      <c r="M11" s="3"/>
      <c r="N11" s="3"/>
      <c r="O11" s="3"/>
      <c r="P11" s="3"/>
      <c r="Q11" s="3"/>
      <c r="R11" s="3"/>
      <c r="S11" s="3"/>
      <c r="T11" s="3"/>
      <c r="U11" s="3"/>
      <c r="V11" s="3"/>
      <c r="W11" s="3"/>
      <c r="X11" s="3"/>
      <c r="Y11" s="3"/>
      <c r="Z11" s="3"/>
    </row>
    <row r="12">
      <c r="A12" s="3"/>
      <c r="B12" s="3"/>
      <c r="C12" s="3"/>
      <c r="D12" s="3"/>
      <c r="E12" s="3"/>
      <c r="F12" s="3"/>
      <c r="G12" s="3"/>
      <c r="H12" s="3"/>
      <c r="I12" s="3"/>
      <c r="J12" s="3"/>
      <c r="K12" s="3"/>
      <c r="L12" s="3"/>
      <c r="M12" s="3"/>
      <c r="N12" s="3"/>
      <c r="O12" s="3"/>
      <c r="P12" s="3"/>
      <c r="Q12" s="3"/>
      <c r="R12" s="3"/>
      <c r="S12" s="3"/>
      <c r="T12" s="3"/>
      <c r="U12" s="3"/>
      <c r="V12" s="3"/>
      <c r="W12" s="3"/>
      <c r="X12" s="3"/>
      <c r="Y12" s="3"/>
      <c r="Z12" s="3"/>
    </row>
    <row r="13">
      <c r="A13" s="3" t="s">
        <v>64</v>
      </c>
      <c r="B13" s="20">
        <f>(K11/E11)^(1/6)-1</f>
        <v>0.1390386883</v>
      </c>
      <c r="C13" s="3"/>
      <c r="D13" s="3"/>
      <c r="F13" s="3"/>
      <c r="G13" s="3"/>
      <c r="H13" s="3"/>
      <c r="I13" s="3"/>
      <c r="J13" s="3"/>
      <c r="K13" s="3"/>
      <c r="L13" s="3"/>
      <c r="M13" s="3"/>
      <c r="N13" s="3"/>
      <c r="O13" s="3"/>
      <c r="P13" s="3"/>
      <c r="Q13" s="3"/>
      <c r="R13" s="3"/>
      <c r="S13" s="3"/>
      <c r="T13" s="3"/>
      <c r="U13" s="3"/>
      <c r="V13" s="3"/>
      <c r="W13" s="3"/>
      <c r="X13" s="3"/>
      <c r="Y13" s="3"/>
      <c r="Z13" s="3"/>
    </row>
    <row r="14">
      <c r="A14" s="3"/>
      <c r="B14" s="3"/>
      <c r="C14" s="3"/>
      <c r="D14" s="3"/>
      <c r="E14" s="3"/>
      <c r="F14" s="3"/>
      <c r="G14" s="3"/>
      <c r="H14" s="3"/>
      <c r="I14" s="3"/>
      <c r="J14" s="3"/>
      <c r="K14" s="3"/>
      <c r="L14" s="3"/>
      <c r="M14" s="3"/>
      <c r="N14" s="3"/>
      <c r="O14" s="3"/>
      <c r="P14" s="3"/>
      <c r="Q14" s="3"/>
      <c r="R14" s="3"/>
      <c r="S14" s="3"/>
      <c r="T14" s="3"/>
      <c r="U14" s="3"/>
      <c r="V14" s="3"/>
      <c r="W14" s="3"/>
      <c r="X14" s="3"/>
      <c r="Y14" s="3"/>
      <c r="Z14" s="3"/>
    </row>
    <row r="15">
      <c r="A15" s="3"/>
      <c r="B15" s="3"/>
      <c r="C15" s="3"/>
      <c r="D15" s="3"/>
      <c r="E15" s="3"/>
      <c r="F15" s="3"/>
      <c r="G15" s="3"/>
      <c r="H15" s="3"/>
      <c r="I15" s="3"/>
      <c r="J15" s="3"/>
      <c r="K15" s="3"/>
      <c r="L15" s="3"/>
      <c r="M15" s="3"/>
      <c r="N15" s="3"/>
      <c r="O15" s="3"/>
      <c r="P15" s="3"/>
      <c r="Q15" s="3"/>
      <c r="R15" s="3"/>
      <c r="S15" s="3"/>
      <c r="T15" s="3"/>
      <c r="U15" s="3"/>
      <c r="V15" s="3"/>
      <c r="W15" s="3"/>
      <c r="X15" s="3"/>
      <c r="Y15" s="3"/>
      <c r="Z15" s="3"/>
    </row>
    <row r="16">
      <c r="A16" s="3"/>
      <c r="B16" s="3"/>
      <c r="C16" s="3"/>
      <c r="D16" s="3"/>
      <c r="E16" s="3"/>
      <c r="F16" s="3"/>
      <c r="G16" s="3"/>
      <c r="H16" s="3"/>
      <c r="I16" s="3"/>
      <c r="J16" s="3"/>
      <c r="K16" s="3"/>
      <c r="L16" s="3"/>
      <c r="M16" s="3"/>
      <c r="N16" s="3"/>
      <c r="O16" s="3"/>
      <c r="P16" s="3"/>
      <c r="Q16" s="3"/>
      <c r="R16" s="3"/>
      <c r="S16" s="3"/>
      <c r="T16" s="3"/>
      <c r="U16" s="3"/>
      <c r="V16" s="3"/>
      <c r="W16" s="3"/>
      <c r="X16" s="3"/>
      <c r="Y16" s="3"/>
      <c r="Z16" s="3"/>
    </row>
    <row r="17">
      <c r="A17" s="3"/>
      <c r="B17" s="3"/>
      <c r="C17" s="3"/>
      <c r="D17" s="3"/>
      <c r="E17" s="3"/>
      <c r="F17" s="3"/>
      <c r="G17" s="3"/>
      <c r="H17" s="3"/>
      <c r="I17" s="3"/>
      <c r="J17" s="3"/>
      <c r="K17" s="3"/>
      <c r="L17" s="3"/>
      <c r="M17" s="3"/>
      <c r="N17" s="3"/>
      <c r="O17" s="3"/>
      <c r="P17" s="3"/>
      <c r="Q17" s="3"/>
      <c r="R17" s="3"/>
      <c r="S17" s="3"/>
      <c r="T17" s="3"/>
      <c r="U17" s="3"/>
      <c r="V17" s="3"/>
      <c r="W17" s="3"/>
      <c r="X17" s="3"/>
      <c r="Y17" s="3"/>
      <c r="Z17" s="3"/>
    </row>
    <row r="18">
      <c r="A18" s="3"/>
      <c r="B18" s="3"/>
      <c r="C18" s="3"/>
      <c r="D18" s="3"/>
      <c r="E18" s="3"/>
      <c r="F18" s="3"/>
      <c r="G18" s="3"/>
      <c r="H18" s="3"/>
      <c r="I18" s="3"/>
      <c r="J18" s="3"/>
      <c r="K18" s="3"/>
      <c r="L18" s="3"/>
      <c r="M18" s="3"/>
      <c r="N18" s="3"/>
      <c r="O18" s="3"/>
      <c r="P18" s="3"/>
      <c r="Q18" s="3"/>
      <c r="R18" s="3"/>
      <c r="S18" s="3"/>
      <c r="T18" s="3"/>
      <c r="U18" s="3"/>
      <c r="V18" s="3"/>
      <c r="W18" s="3"/>
      <c r="X18" s="3"/>
      <c r="Y18" s="3"/>
      <c r="Z18" s="3"/>
    </row>
    <row r="19">
      <c r="A19" s="3"/>
      <c r="B19" s="3"/>
      <c r="C19" s="3"/>
      <c r="D19" s="3"/>
      <c r="E19" s="3"/>
      <c r="F19" s="3"/>
      <c r="G19" s="3"/>
      <c r="H19" s="3"/>
      <c r="I19" s="3"/>
      <c r="J19" s="3"/>
      <c r="K19" s="3"/>
      <c r="L19" s="3"/>
      <c r="M19" s="3"/>
      <c r="N19" s="3"/>
      <c r="O19" s="3"/>
      <c r="P19" s="3"/>
      <c r="Q19" s="3"/>
      <c r="R19" s="3"/>
      <c r="S19" s="3"/>
      <c r="T19" s="3"/>
      <c r="U19" s="3"/>
      <c r="V19" s="3"/>
      <c r="W19" s="3"/>
      <c r="X19" s="3"/>
      <c r="Y19" s="3"/>
      <c r="Z19" s="3"/>
    </row>
    <row r="20">
      <c r="A20" s="3"/>
      <c r="B20" s="3"/>
      <c r="C20" s="3"/>
      <c r="D20" s="3"/>
      <c r="E20" s="3"/>
      <c r="F20" s="3"/>
      <c r="G20" s="3"/>
      <c r="H20" s="3"/>
      <c r="I20" s="3"/>
      <c r="J20" s="3"/>
      <c r="K20" s="3"/>
      <c r="L20" s="3"/>
      <c r="M20" s="3"/>
      <c r="N20" s="3"/>
      <c r="O20" s="3"/>
      <c r="P20" s="3"/>
      <c r="Q20" s="3"/>
      <c r="R20" s="3"/>
      <c r="S20" s="3"/>
      <c r="T20" s="3"/>
      <c r="U20" s="3"/>
      <c r="V20" s="3"/>
      <c r="W20" s="3"/>
      <c r="X20" s="3"/>
      <c r="Y20" s="3"/>
      <c r="Z20" s="3"/>
    </row>
    <row r="21"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J1"/>
  </hyperlinks>
  <printOptions gridLines="1"/>
  <pageMargins bottom="0.75" footer="0.0" header="0.0" left="0.7" right="0.7" top="0.75"/>
  <pageSetup paperSize="9"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 width="27.71"/>
    <col customWidth="1" min="2" max="11" width="13.43"/>
    <col customWidth="1" min="12" max="26" width="8.86"/>
  </cols>
  <sheetData>
    <row r="1">
      <c r="A1" s="2" t="s">
        <v>71</v>
      </c>
      <c r="B1" s="2" t="s">
        <v>72</v>
      </c>
      <c r="C1" s="2"/>
      <c r="D1" s="2"/>
      <c r="E1" s="24" t="str">
        <f>IF(B2&lt;&gt;B3, "A NEW VERSION OF THE WORKSHEET IS AVAILABLE", "")</f>
        <v/>
      </c>
      <c r="L1" s="2"/>
      <c r="M1" s="2"/>
      <c r="N1" s="2"/>
      <c r="O1" s="2"/>
      <c r="P1" s="2"/>
      <c r="Q1" s="2"/>
      <c r="R1" s="2"/>
      <c r="S1" s="2"/>
      <c r="T1" s="2"/>
      <c r="U1" s="2"/>
      <c r="V1" s="2"/>
      <c r="W1" s="2"/>
      <c r="X1" s="2"/>
      <c r="Y1" s="2"/>
      <c r="Z1" s="2"/>
    </row>
    <row r="2">
      <c r="A2" s="2" t="s">
        <v>73</v>
      </c>
      <c r="B2" s="14">
        <v>2.1</v>
      </c>
      <c r="C2" s="14"/>
      <c r="D2" s="14"/>
      <c r="E2" s="25" t="s">
        <v>74</v>
      </c>
      <c r="F2" s="26"/>
      <c r="G2" s="26"/>
      <c r="H2" s="26"/>
      <c r="I2" s="26"/>
      <c r="J2" s="26"/>
      <c r="K2" s="26"/>
      <c r="L2" s="14"/>
      <c r="M2" s="14"/>
      <c r="N2" s="14"/>
      <c r="O2" s="14"/>
      <c r="P2" s="14"/>
      <c r="Q2" s="14"/>
      <c r="R2" s="14"/>
      <c r="S2" s="14"/>
      <c r="T2" s="14"/>
      <c r="U2" s="14"/>
      <c r="V2" s="14"/>
      <c r="W2" s="14"/>
      <c r="X2" s="14"/>
      <c r="Y2" s="14"/>
      <c r="Z2" s="14"/>
    </row>
    <row r="3">
      <c r="A3" s="2" t="s">
        <v>75</v>
      </c>
      <c r="B3" s="14">
        <v>2.1</v>
      </c>
      <c r="C3" s="14"/>
      <c r="D3" s="14"/>
      <c r="E3" s="14"/>
      <c r="F3" s="14"/>
      <c r="G3" s="14"/>
      <c r="H3" s="14"/>
      <c r="I3" s="14"/>
      <c r="J3" s="14"/>
      <c r="K3" s="14"/>
      <c r="L3" s="14"/>
      <c r="M3" s="14"/>
      <c r="N3" s="14"/>
      <c r="O3" s="14"/>
      <c r="P3" s="14"/>
      <c r="Q3" s="14"/>
      <c r="R3" s="14"/>
      <c r="S3" s="14"/>
      <c r="T3" s="14"/>
      <c r="U3" s="14"/>
      <c r="V3" s="14"/>
      <c r="W3" s="14"/>
      <c r="X3" s="14"/>
      <c r="Y3" s="14"/>
      <c r="Z3" s="14"/>
    </row>
    <row r="4">
      <c r="A4" s="2"/>
      <c r="B4" s="14"/>
      <c r="C4" s="14"/>
      <c r="D4" s="14"/>
      <c r="E4" s="14"/>
      <c r="F4" s="14"/>
      <c r="G4" s="14"/>
      <c r="H4" s="14"/>
      <c r="I4" s="14"/>
      <c r="J4" s="14"/>
      <c r="K4" s="14"/>
      <c r="L4" s="14"/>
      <c r="M4" s="14"/>
      <c r="N4" s="14"/>
      <c r="O4" s="14"/>
      <c r="P4" s="14"/>
      <c r="Q4" s="14"/>
      <c r="R4" s="14"/>
      <c r="S4" s="14"/>
      <c r="T4" s="14"/>
      <c r="U4" s="14"/>
      <c r="V4" s="14"/>
      <c r="W4" s="14"/>
      <c r="X4" s="14"/>
      <c r="Y4" s="14"/>
      <c r="Z4" s="14"/>
    </row>
    <row r="5">
      <c r="A5" s="2" t="s">
        <v>76</v>
      </c>
      <c r="B5" s="14"/>
      <c r="C5" s="14"/>
      <c r="D5" s="14"/>
      <c r="E5" s="14"/>
      <c r="F5" s="14"/>
      <c r="G5" s="14"/>
      <c r="H5" s="14"/>
      <c r="I5" s="14"/>
      <c r="J5" s="14"/>
      <c r="K5" s="14"/>
      <c r="L5" s="14"/>
      <c r="M5" s="14"/>
      <c r="N5" s="14"/>
      <c r="O5" s="14"/>
      <c r="P5" s="14"/>
      <c r="Q5" s="14"/>
      <c r="R5" s="14"/>
      <c r="S5" s="14"/>
      <c r="T5" s="14"/>
      <c r="U5" s="14"/>
      <c r="V5" s="14"/>
      <c r="W5" s="14"/>
      <c r="X5" s="14"/>
      <c r="Y5" s="14"/>
      <c r="Z5" s="14"/>
    </row>
    <row r="6">
      <c r="A6" s="14" t="s">
        <v>77</v>
      </c>
      <c r="B6" s="14">
        <f>IF(B9&gt;0, B9/B8, 0)</f>
        <v>422.5318829</v>
      </c>
      <c r="C6" s="14"/>
      <c r="D6" s="14"/>
      <c r="E6" s="14"/>
      <c r="F6" s="14"/>
      <c r="G6" s="14"/>
      <c r="H6" s="14"/>
      <c r="I6" s="14"/>
      <c r="J6" s="14"/>
      <c r="K6" s="14"/>
      <c r="L6" s="14"/>
      <c r="M6" s="14"/>
      <c r="N6" s="14"/>
      <c r="O6" s="14"/>
      <c r="P6" s="14"/>
      <c r="Q6" s="14"/>
      <c r="R6" s="14"/>
      <c r="S6" s="14"/>
      <c r="T6" s="14"/>
      <c r="U6" s="14"/>
      <c r="V6" s="14"/>
      <c r="W6" s="14"/>
      <c r="X6" s="14"/>
      <c r="Y6" s="14"/>
      <c r="Z6" s="14"/>
    </row>
    <row r="7">
      <c r="A7" s="14" t="s">
        <v>78</v>
      </c>
      <c r="B7">
        <v>2.0</v>
      </c>
      <c r="C7" s="14"/>
      <c r="D7" s="14"/>
      <c r="E7" s="14"/>
      <c r="F7" s="14"/>
      <c r="G7" s="14"/>
      <c r="H7" s="14"/>
      <c r="I7" s="14"/>
      <c r="J7" s="14"/>
      <c r="K7" s="14"/>
      <c r="L7" s="14"/>
      <c r="M7" s="14"/>
      <c r="N7" s="14"/>
      <c r="O7" s="14"/>
      <c r="P7" s="14"/>
      <c r="Q7" s="14"/>
      <c r="R7" s="14"/>
      <c r="S7" s="14"/>
      <c r="T7" s="14"/>
      <c r="U7" s="14"/>
      <c r="V7" s="14"/>
      <c r="W7" s="14"/>
      <c r="X7" s="14"/>
      <c r="Y7" s="14"/>
      <c r="Z7" s="14"/>
    </row>
    <row r="8">
      <c r="A8" s="14" t="s">
        <v>79</v>
      </c>
      <c r="B8">
        <v>252.8</v>
      </c>
      <c r="C8" s="14"/>
      <c r="D8" s="14"/>
      <c r="E8" s="14"/>
      <c r="F8" s="14"/>
      <c r="G8" s="14"/>
      <c r="H8" s="14"/>
      <c r="I8" s="14"/>
      <c r="J8" s="14"/>
      <c r="K8" s="14"/>
      <c r="L8" s="14"/>
      <c r="M8" s="14"/>
      <c r="N8" s="14"/>
      <c r="O8" s="14"/>
      <c r="P8" s="14"/>
      <c r="Q8" s="14"/>
      <c r="R8" s="14"/>
      <c r="S8" s="14"/>
      <c r="T8" s="14"/>
      <c r="U8" s="14"/>
      <c r="V8" s="14"/>
      <c r="W8" s="14"/>
      <c r="X8" s="14"/>
      <c r="Y8" s="14"/>
      <c r="Z8" s="14"/>
    </row>
    <row r="9">
      <c r="A9" s="14" t="s">
        <v>80</v>
      </c>
      <c r="B9">
        <v>106816.06</v>
      </c>
      <c r="C9" s="14"/>
      <c r="D9" s="14"/>
      <c r="E9" s="14"/>
      <c r="F9" s="14"/>
      <c r="G9" s="14"/>
      <c r="H9" s="14"/>
      <c r="I9" s="14"/>
      <c r="J9" s="14"/>
      <c r="K9" s="14"/>
      <c r="L9" s="14"/>
      <c r="M9" s="14"/>
      <c r="N9" s="14"/>
      <c r="O9" s="14"/>
      <c r="P9" s="14"/>
      <c r="Q9" s="14"/>
      <c r="R9" s="14"/>
      <c r="S9" s="14"/>
      <c r="T9" s="14"/>
      <c r="U9" s="14"/>
      <c r="V9" s="14"/>
      <c r="W9" s="14"/>
      <c r="X9" s="14"/>
      <c r="Y9" s="14"/>
      <c r="Z9" s="14"/>
    </row>
    <row r="10">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c r="A15" s="2" t="s">
        <v>81</v>
      </c>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c r="A16" s="27" t="s">
        <v>82</v>
      </c>
      <c r="B16" s="11">
        <v>39903.0</v>
      </c>
      <c r="C16" s="11">
        <v>40268.0</v>
      </c>
      <c r="D16" s="11">
        <v>40633.0</v>
      </c>
      <c r="E16" s="11">
        <v>40999.0</v>
      </c>
      <c r="F16" s="11">
        <v>41364.0</v>
      </c>
      <c r="G16" s="11">
        <v>41729.0</v>
      </c>
      <c r="H16" s="11">
        <v>42094.0</v>
      </c>
      <c r="I16" s="11">
        <v>42460.0</v>
      </c>
      <c r="J16" s="11">
        <v>42825.0</v>
      </c>
      <c r="K16" s="11">
        <v>43190.0</v>
      </c>
      <c r="L16" s="28"/>
      <c r="M16" s="28"/>
      <c r="N16" s="28"/>
      <c r="O16" s="28"/>
      <c r="P16" s="28"/>
      <c r="Q16" s="28"/>
      <c r="R16" s="28"/>
      <c r="S16" s="28"/>
      <c r="T16" s="28"/>
      <c r="U16" s="28"/>
      <c r="V16" s="28"/>
      <c r="W16" s="28"/>
      <c r="X16" s="28"/>
      <c r="Y16" s="28"/>
      <c r="Z16" s="28"/>
    </row>
    <row r="17">
      <c r="A17" s="14" t="s">
        <v>16</v>
      </c>
      <c r="B17">
        <v>5680.27</v>
      </c>
      <c r="C17">
        <v>8016.97</v>
      </c>
      <c r="D17">
        <v>10039.17</v>
      </c>
      <c r="E17">
        <v>11405.31</v>
      </c>
      <c r="F17">
        <v>12699.84</v>
      </c>
      <c r="G17">
        <v>13636.04</v>
      </c>
      <c r="H17">
        <v>14788.39</v>
      </c>
      <c r="I17">
        <v>14181.0</v>
      </c>
      <c r="J17">
        <v>17273.0</v>
      </c>
      <c r="K17">
        <v>22084.0</v>
      </c>
      <c r="L17" s="14"/>
      <c r="M17" s="14"/>
      <c r="N17" s="14"/>
      <c r="O17" s="14"/>
      <c r="P17" s="14"/>
      <c r="Q17" s="14"/>
      <c r="R17" s="14"/>
      <c r="S17" s="14"/>
      <c r="T17" s="14"/>
      <c r="U17" s="14"/>
      <c r="V17" s="14"/>
      <c r="W17" s="14"/>
      <c r="X17" s="14"/>
      <c r="Y17" s="14"/>
      <c r="Z17" s="14"/>
    </row>
    <row r="18">
      <c r="A18" s="14" t="s">
        <v>83</v>
      </c>
      <c r="B18">
        <v>40.34</v>
      </c>
      <c r="D18">
        <v>169.23</v>
      </c>
      <c r="E18">
        <v>217.69</v>
      </c>
      <c r="F18">
        <v>766.34</v>
      </c>
      <c r="G18">
        <v>501.26</v>
      </c>
      <c r="H18">
        <v>520.75</v>
      </c>
      <c r="I18">
        <v>51.0</v>
      </c>
      <c r="J18">
        <v>362.0</v>
      </c>
      <c r="L18" s="14"/>
      <c r="M18" s="14"/>
      <c r="N18" s="14"/>
      <c r="O18" s="14"/>
      <c r="P18" s="14"/>
      <c r="Q18" s="14"/>
      <c r="R18" s="14"/>
      <c r="S18" s="14"/>
      <c r="T18" s="14"/>
      <c r="U18" s="14"/>
      <c r="V18" s="14"/>
      <c r="W18" s="14"/>
      <c r="X18" s="14"/>
      <c r="Y18" s="14"/>
      <c r="Z18" s="14"/>
    </row>
    <row r="19">
      <c r="A19" s="14" t="s">
        <v>84</v>
      </c>
      <c r="B19">
        <v>24.38</v>
      </c>
      <c r="C19">
        <v>-75.32</v>
      </c>
      <c r="D19">
        <v>155.64</v>
      </c>
      <c r="E19">
        <v>-94.44</v>
      </c>
      <c r="F19">
        <v>112.54</v>
      </c>
      <c r="G19">
        <v>155.16</v>
      </c>
      <c r="H19">
        <v>145.45</v>
      </c>
      <c r="I19">
        <v>-184.0</v>
      </c>
      <c r="J19">
        <v>676.0</v>
      </c>
      <c r="K19">
        <v>-498.0</v>
      </c>
      <c r="L19" s="14"/>
      <c r="M19" s="14"/>
      <c r="N19" s="14"/>
      <c r="O19" s="14"/>
      <c r="P19" s="14"/>
      <c r="Q19" s="14"/>
      <c r="R19" s="14"/>
      <c r="S19" s="14"/>
      <c r="T19" s="14"/>
      <c r="U19" s="14"/>
      <c r="V19" s="14"/>
      <c r="W19" s="14"/>
      <c r="X19" s="14"/>
      <c r="Y19" s="14"/>
      <c r="Z19" s="14"/>
    </row>
    <row r="20">
      <c r="A20" s="14" t="s">
        <v>85</v>
      </c>
      <c r="B20">
        <v>811.38</v>
      </c>
      <c r="C20">
        <v>723.86</v>
      </c>
      <c r="D20">
        <v>1022.6</v>
      </c>
      <c r="E20">
        <v>1227.84</v>
      </c>
      <c r="F20">
        <v>1070.46</v>
      </c>
      <c r="G20">
        <v>1155.13</v>
      </c>
      <c r="H20">
        <v>1168.48</v>
      </c>
      <c r="I20">
        <v>1404.0</v>
      </c>
      <c r="J20">
        <v>1060.0</v>
      </c>
      <c r="K20">
        <v>1653.0</v>
      </c>
      <c r="L20" s="14"/>
      <c r="M20" s="14"/>
      <c r="N20" s="14"/>
      <c r="O20" s="14"/>
      <c r="P20" s="14"/>
      <c r="Q20" s="14"/>
      <c r="R20" s="14"/>
      <c r="S20" s="14"/>
      <c r="T20" s="14"/>
      <c r="U20" s="14"/>
      <c r="V20" s="14"/>
      <c r="W20" s="14"/>
      <c r="X20" s="14"/>
      <c r="Y20" s="14"/>
      <c r="Z20" s="14"/>
    </row>
    <row r="21" ht="15.75" customHeight="1">
      <c r="A21" s="14" t="s">
        <v>86</v>
      </c>
      <c r="B21">
        <v>1122.8</v>
      </c>
      <c r="C21">
        <v>1162.01</v>
      </c>
      <c r="D21">
        <v>1722.92</v>
      </c>
      <c r="E21">
        <v>2002.8</v>
      </c>
      <c r="F21">
        <v>2379.28</v>
      </c>
      <c r="G21">
        <v>2890.56</v>
      </c>
      <c r="H21">
        <v>3041.04</v>
      </c>
      <c r="I21">
        <v>2916.0</v>
      </c>
      <c r="J21">
        <v>3206.0</v>
      </c>
      <c r="K21">
        <v>3654.0</v>
      </c>
      <c r="L21" s="14"/>
      <c r="M21" s="14"/>
      <c r="N21" s="14"/>
      <c r="O21" s="14"/>
      <c r="P21" s="14"/>
      <c r="Q21" s="14"/>
      <c r="R21" s="14"/>
      <c r="S21" s="14"/>
      <c r="T21" s="14"/>
      <c r="U21" s="14"/>
      <c r="V21" s="14"/>
      <c r="W21" s="14"/>
      <c r="X21" s="14"/>
      <c r="Y21" s="14"/>
      <c r="Z21" s="14"/>
    </row>
    <row r="22" ht="15.75" customHeight="1">
      <c r="A22" s="14" t="s">
        <v>87</v>
      </c>
      <c r="B22">
        <v>379.0</v>
      </c>
      <c r="C22">
        <v>482.33</v>
      </c>
      <c r="D22">
        <v>531.94</v>
      </c>
      <c r="E22">
        <v>577.77</v>
      </c>
      <c r="F22">
        <v>649.91</v>
      </c>
      <c r="G22">
        <v>741.73</v>
      </c>
      <c r="H22">
        <v>841.85</v>
      </c>
      <c r="I22">
        <v>804.0</v>
      </c>
      <c r="J22">
        <v>722.0</v>
      </c>
      <c r="K22">
        <v>776.0</v>
      </c>
      <c r="L22" s="14"/>
      <c r="M22" s="14"/>
      <c r="N22" s="14"/>
      <c r="O22" s="14"/>
      <c r="P22" s="14"/>
      <c r="Q22" s="14"/>
      <c r="R22" s="14"/>
      <c r="S22" s="14"/>
      <c r="T22" s="14"/>
      <c r="U22" s="14"/>
      <c r="V22" s="14"/>
      <c r="W22" s="14"/>
      <c r="X22" s="14"/>
      <c r="Y22" s="14"/>
      <c r="Z22" s="14"/>
    </row>
    <row r="23" ht="15.75" customHeight="1">
      <c r="A23" s="14" t="s">
        <v>88</v>
      </c>
      <c r="B23">
        <v>574.5</v>
      </c>
      <c r="C23">
        <v>869.7</v>
      </c>
      <c r="D23">
        <v>1044.83</v>
      </c>
      <c r="E23">
        <v>1094.13</v>
      </c>
      <c r="F23">
        <v>1337.95</v>
      </c>
      <c r="G23">
        <v>1557.24</v>
      </c>
      <c r="H23">
        <v>1721.6</v>
      </c>
      <c r="I23">
        <v>2013.0</v>
      </c>
      <c r="J23">
        <v>2648.0</v>
      </c>
      <c r="K23">
        <v>3020.0</v>
      </c>
      <c r="L23" s="14"/>
      <c r="M23" s="14"/>
      <c r="N23" s="14"/>
      <c r="O23" s="14"/>
      <c r="P23" s="14"/>
      <c r="Q23" s="14"/>
      <c r="R23" s="14"/>
      <c r="S23" s="14"/>
      <c r="T23" s="14"/>
      <c r="U23" s="14"/>
      <c r="V23" s="14"/>
      <c r="W23" s="14"/>
      <c r="X23" s="14"/>
      <c r="Y23" s="14"/>
      <c r="Z23" s="14"/>
    </row>
    <row r="24" ht="15.75" customHeight="1">
      <c r="A24" s="14" t="s">
        <v>89</v>
      </c>
      <c r="B24">
        <v>63.41</v>
      </c>
      <c r="C24">
        <v>71.09</v>
      </c>
      <c r="D24">
        <v>116.74</v>
      </c>
      <c r="E24">
        <v>164.31</v>
      </c>
      <c r="F24">
        <v>117.61</v>
      </c>
      <c r="G24">
        <v>45.43</v>
      </c>
      <c r="H24">
        <v>-128.83</v>
      </c>
      <c r="I24">
        <v>187.0</v>
      </c>
      <c r="J24">
        <v>212.0</v>
      </c>
      <c r="K24">
        <v>262.0</v>
      </c>
      <c r="L24" s="14"/>
      <c r="M24" s="14"/>
      <c r="N24" s="14"/>
      <c r="O24" s="14"/>
      <c r="P24" s="14"/>
      <c r="Q24" s="14"/>
      <c r="R24" s="14"/>
      <c r="S24" s="14"/>
      <c r="T24" s="14"/>
      <c r="U24" s="14"/>
      <c r="V24" s="14"/>
      <c r="W24" s="14"/>
      <c r="X24" s="14"/>
      <c r="Y24" s="14"/>
      <c r="Z24" s="14"/>
    </row>
    <row r="25" ht="15.75" customHeight="1">
      <c r="A25" s="14" t="s">
        <v>21</v>
      </c>
      <c r="B25">
        <v>931.23</v>
      </c>
      <c r="C25">
        <v>717.68</v>
      </c>
      <c r="D25">
        <v>866.02</v>
      </c>
      <c r="E25">
        <v>1542.83</v>
      </c>
      <c r="F25">
        <v>2003.19</v>
      </c>
      <c r="G25">
        <v>1899.39</v>
      </c>
      <c r="H25">
        <v>2468.87</v>
      </c>
      <c r="I25">
        <v>2763.0</v>
      </c>
      <c r="J25">
        <v>2474.0</v>
      </c>
      <c r="K25">
        <v>2042.0</v>
      </c>
      <c r="L25" s="14"/>
      <c r="M25" s="14"/>
      <c r="N25" s="14"/>
      <c r="O25" s="14"/>
      <c r="P25" s="14"/>
      <c r="Q25" s="14"/>
      <c r="R25" s="14"/>
      <c r="S25" s="14"/>
      <c r="T25" s="14"/>
      <c r="U25" s="14"/>
      <c r="V25" s="14"/>
      <c r="W25" s="14"/>
      <c r="X25" s="14"/>
      <c r="Y25" s="14"/>
      <c r="Z25" s="14"/>
    </row>
    <row r="26" ht="15.75" customHeight="1">
      <c r="A26" s="14" t="s">
        <v>22</v>
      </c>
      <c r="B26">
        <v>285.27</v>
      </c>
      <c r="C26">
        <v>334.25</v>
      </c>
      <c r="D26">
        <v>474.74</v>
      </c>
      <c r="E26">
        <v>610.67</v>
      </c>
      <c r="F26">
        <v>647.04</v>
      </c>
      <c r="G26">
        <v>784.59</v>
      </c>
      <c r="H26">
        <v>644.19</v>
      </c>
      <c r="I26">
        <v>745.0</v>
      </c>
      <c r="J26">
        <v>1811.0</v>
      </c>
      <c r="K26">
        <v>1483.0</v>
      </c>
      <c r="L26" s="14"/>
      <c r="M26" s="14"/>
      <c r="N26" s="14"/>
      <c r="O26" s="14"/>
      <c r="P26" s="14"/>
      <c r="Q26" s="14"/>
      <c r="R26" s="14"/>
      <c r="S26" s="14"/>
      <c r="T26" s="14"/>
      <c r="U26" s="14"/>
      <c r="V26" s="14"/>
      <c r="W26" s="14"/>
      <c r="X26" s="14"/>
      <c r="Y26" s="14"/>
      <c r="Z26" s="14"/>
    </row>
    <row r="27" ht="15.75" customHeight="1">
      <c r="A27" s="14" t="s">
        <v>23</v>
      </c>
      <c r="B27">
        <v>21.88</v>
      </c>
      <c r="C27">
        <v>43.92</v>
      </c>
      <c r="D27">
        <v>18.28</v>
      </c>
      <c r="E27">
        <v>13.95</v>
      </c>
      <c r="F27">
        <v>26.86</v>
      </c>
      <c r="G27">
        <v>44.94</v>
      </c>
      <c r="H27">
        <v>23.51</v>
      </c>
      <c r="I27">
        <v>17.0</v>
      </c>
      <c r="J27">
        <v>202.0</v>
      </c>
      <c r="K27">
        <v>283.0</v>
      </c>
      <c r="L27" s="14"/>
      <c r="M27" s="14"/>
      <c r="N27" s="14"/>
      <c r="O27" s="14"/>
      <c r="P27" s="14"/>
      <c r="Q27" s="14"/>
      <c r="R27" s="14"/>
      <c r="S27" s="14"/>
      <c r="T27" s="14"/>
      <c r="U27" s="14"/>
      <c r="V27" s="14"/>
      <c r="W27" s="14"/>
      <c r="X27" s="14"/>
      <c r="Y27" s="14"/>
      <c r="Z27" s="14"/>
    </row>
    <row r="28" ht="15.75" customHeight="1">
      <c r="A28" s="14" t="s">
        <v>24</v>
      </c>
      <c r="B28">
        <v>3358.24</v>
      </c>
      <c r="C28">
        <v>5014.11</v>
      </c>
      <c r="D28">
        <v>5959.55</v>
      </c>
      <c r="E28">
        <v>6944.54</v>
      </c>
      <c r="F28">
        <v>7820.12</v>
      </c>
      <c r="G28">
        <v>7969.71</v>
      </c>
      <c r="H28">
        <v>9570.12</v>
      </c>
      <c r="I28">
        <v>8623.0</v>
      </c>
      <c r="J28">
        <v>10200.0</v>
      </c>
      <c r="K28">
        <v>12497.0</v>
      </c>
      <c r="L28" s="14"/>
      <c r="M28" s="14"/>
      <c r="N28" s="14"/>
      <c r="O28" s="14"/>
      <c r="P28" s="14"/>
      <c r="Q28" s="14"/>
      <c r="R28" s="14"/>
      <c r="S28" s="14"/>
      <c r="T28" s="14"/>
      <c r="U28" s="14"/>
      <c r="V28" s="14"/>
      <c r="W28" s="14"/>
      <c r="X28" s="14"/>
      <c r="Y28" s="14"/>
      <c r="Z28" s="14"/>
    </row>
    <row r="29" ht="15.75" customHeight="1">
      <c r="A29" s="14" t="s">
        <v>25</v>
      </c>
      <c r="B29">
        <v>630.63</v>
      </c>
      <c r="C29">
        <v>972.7</v>
      </c>
      <c r="D29">
        <v>1059.06</v>
      </c>
      <c r="E29">
        <v>1418.5</v>
      </c>
      <c r="F29">
        <v>920.64</v>
      </c>
      <c r="G29">
        <v>1065.09</v>
      </c>
      <c r="H29">
        <v>1392.12</v>
      </c>
      <c r="I29">
        <v>448.0</v>
      </c>
      <c r="J29">
        <v>1884.0</v>
      </c>
      <c r="K29">
        <v>3221.0</v>
      </c>
      <c r="L29" s="14"/>
      <c r="M29" s="14"/>
      <c r="N29" s="14"/>
      <c r="O29" s="14"/>
      <c r="P29" s="14"/>
      <c r="Q29" s="14"/>
      <c r="R29" s="14"/>
      <c r="S29" s="14"/>
      <c r="T29" s="14"/>
      <c r="U29" s="14"/>
      <c r="V29" s="14"/>
      <c r="W29" s="14"/>
      <c r="X29" s="14"/>
      <c r="Y29" s="14"/>
      <c r="Z29" s="14"/>
    </row>
    <row r="30" ht="15.75" customHeight="1">
      <c r="A30" s="14" t="s">
        <v>26</v>
      </c>
      <c r="B30">
        <v>2727.61</v>
      </c>
      <c r="C30">
        <v>4041.41</v>
      </c>
      <c r="D30">
        <v>4900.49</v>
      </c>
      <c r="E30">
        <v>5526.04</v>
      </c>
      <c r="F30">
        <v>6899.48</v>
      </c>
      <c r="G30">
        <v>6904.62</v>
      </c>
      <c r="H30">
        <v>8178.0</v>
      </c>
      <c r="I30">
        <v>8175.0</v>
      </c>
      <c r="J30">
        <v>8316.0</v>
      </c>
      <c r="K30">
        <v>9276.0</v>
      </c>
      <c r="L30" s="14"/>
      <c r="M30" s="14"/>
      <c r="N30" s="14"/>
      <c r="O30" s="14"/>
      <c r="P30" s="14"/>
      <c r="Q30" s="14"/>
      <c r="R30" s="14"/>
      <c r="S30" s="14"/>
      <c r="T30" s="14"/>
      <c r="U30" s="14"/>
      <c r="V30" s="14"/>
      <c r="W30" s="14"/>
      <c r="X30" s="14"/>
      <c r="Y30" s="14"/>
      <c r="Z30" s="14"/>
    </row>
    <row r="31" ht="15.75" customHeight="1">
      <c r="A31" s="14" t="s">
        <v>90</v>
      </c>
      <c r="B31">
        <v>169.01</v>
      </c>
      <c r="C31">
        <v>253.52</v>
      </c>
      <c r="D31">
        <v>422.53</v>
      </c>
      <c r="E31">
        <v>1014.07</v>
      </c>
      <c r="F31">
        <v>1309.84</v>
      </c>
      <c r="G31">
        <v>1478.86</v>
      </c>
      <c r="H31">
        <v>1859.13</v>
      </c>
      <c r="I31">
        <v>11745.5</v>
      </c>
      <c r="J31">
        <v>12421.5</v>
      </c>
      <c r="K31">
        <v>3380.0</v>
      </c>
      <c r="L31" s="14"/>
      <c r="M31" s="14"/>
      <c r="N31" s="14"/>
      <c r="O31" s="14"/>
      <c r="P31" s="14"/>
      <c r="Q31" s="14"/>
      <c r="R31" s="14"/>
      <c r="S31" s="14"/>
      <c r="T31" s="14"/>
      <c r="U31" s="14"/>
      <c r="V31" s="14"/>
      <c r="W31" s="14"/>
      <c r="X31" s="14"/>
      <c r="Y31" s="14"/>
      <c r="Z31" s="14"/>
    </row>
    <row r="32"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ht="1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ht="15.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ht="15.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ht="15.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ht="15.75" customHeight="1">
      <c r="A40" s="2" t="s">
        <v>91</v>
      </c>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ht="15.75" customHeight="1">
      <c r="A41" s="27" t="s">
        <v>82</v>
      </c>
      <c r="B41" s="11">
        <v>42735.0</v>
      </c>
      <c r="C41" s="11">
        <v>42825.0</v>
      </c>
      <c r="D41" s="11">
        <v>42916.0</v>
      </c>
      <c r="E41" s="11">
        <v>43008.0</v>
      </c>
      <c r="F41" s="11">
        <v>43100.0</v>
      </c>
      <c r="G41" s="11">
        <v>43190.0</v>
      </c>
      <c r="H41" s="11">
        <v>43281.0</v>
      </c>
      <c r="I41" s="11">
        <v>43373.0</v>
      </c>
      <c r="J41" s="11">
        <v>43465.0</v>
      </c>
      <c r="K41" s="11">
        <v>43555.0</v>
      </c>
      <c r="L41" s="28"/>
      <c r="M41" s="28"/>
      <c r="N41" s="28"/>
      <c r="O41" s="28"/>
      <c r="P41" s="28"/>
      <c r="Q41" s="28"/>
      <c r="R41" s="28"/>
      <c r="S41" s="28"/>
      <c r="T41" s="28"/>
      <c r="U41" s="28"/>
      <c r="V41" s="28"/>
      <c r="W41" s="28"/>
      <c r="X41" s="28"/>
      <c r="Y41" s="28"/>
      <c r="Z41" s="28"/>
    </row>
    <row r="42" ht="15.75" customHeight="1">
      <c r="A42" s="14" t="s">
        <v>16</v>
      </c>
      <c r="B42" s="14">
        <v>4987.0</v>
      </c>
      <c r="C42" s="14">
        <v>6255.0</v>
      </c>
      <c r="D42" s="14">
        <v>4576.0</v>
      </c>
      <c r="E42" s="14">
        <v>5309.0</v>
      </c>
      <c r="F42" s="14">
        <v>5922.0</v>
      </c>
      <c r="G42" s="14">
        <v>6277.0</v>
      </c>
      <c r="H42" s="14">
        <v>5310.0</v>
      </c>
      <c r="I42" s="14">
        <v>4777.0</v>
      </c>
      <c r="J42" s="14">
        <v>5540.0</v>
      </c>
      <c r="K42" s="14">
        <v>5491.0</v>
      </c>
      <c r="L42" s="14"/>
      <c r="M42" s="14"/>
      <c r="N42" s="14"/>
      <c r="O42" s="14"/>
      <c r="P42" s="14"/>
      <c r="Q42" s="14"/>
      <c r="R42" s="14"/>
      <c r="S42" s="14"/>
      <c r="T42" s="14"/>
      <c r="U42" s="14"/>
      <c r="V42" s="14"/>
      <c r="W42" s="14"/>
      <c r="X42" s="14"/>
      <c r="Y42" s="14"/>
      <c r="Z42" s="14"/>
    </row>
    <row r="43" ht="15.75" customHeight="1">
      <c r="A43" s="14" t="s">
        <v>19</v>
      </c>
      <c r="B43" s="14">
        <v>2199.0</v>
      </c>
      <c r="C43" s="14">
        <v>2512.0</v>
      </c>
      <c r="D43" s="14">
        <v>2192.0</v>
      </c>
      <c r="E43" s="14">
        <v>2285.0</v>
      </c>
      <c r="F43" s="14">
        <v>2678.0</v>
      </c>
      <c r="G43" s="14">
        <v>2657.0</v>
      </c>
      <c r="H43" s="14">
        <v>2597.0</v>
      </c>
      <c r="I43" s="14">
        <v>2443.0</v>
      </c>
      <c r="J43" s="14">
        <v>2702.0</v>
      </c>
      <c r="K43" s="14">
        <v>2702.0</v>
      </c>
      <c r="L43" s="14"/>
      <c r="M43" s="14"/>
      <c r="N43" s="14"/>
      <c r="O43" s="14"/>
      <c r="P43" s="14"/>
      <c r="Q43" s="14"/>
      <c r="R43" s="14"/>
      <c r="S43" s="14"/>
      <c r="T43" s="14"/>
      <c r="U43" s="14"/>
      <c r="V43" s="14"/>
      <c r="W43" s="14"/>
      <c r="X43" s="14"/>
      <c r="Y43" s="14"/>
      <c r="Z43" s="14"/>
    </row>
    <row r="44" ht="15.75" customHeight="1">
      <c r="A44" s="14" t="s">
        <v>21</v>
      </c>
      <c r="B44" s="14">
        <v>584.0</v>
      </c>
      <c r="C44" s="14">
        <v>486.0</v>
      </c>
      <c r="D44" s="14">
        <v>514.0</v>
      </c>
      <c r="E44" s="14">
        <v>761.0</v>
      </c>
      <c r="F44" s="14">
        <v>281.0</v>
      </c>
      <c r="G44" s="14">
        <v>398.0</v>
      </c>
      <c r="H44" s="14">
        <v>299.0</v>
      </c>
      <c r="I44" s="14">
        <v>394.0</v>
      </c>
      <c r="J44" s="14">
        <v>550.0</v>
      </c>
      <c r="K44" s="14">
        <v>539.0</v>
      </c>
      <c r="L44" s="14"/>
      <c r="M44" s="14"/>
      <c r="N44" s="14"/>
      <c r="O44" s="14"/>
      <c r="P44" s="14"/>
      <c r="Q44" s="14"/>
      <c r="R44" s="14"/>
      <c r="S44" s="14"/>
      <c r="T44" s="14"/>
      <c r="U44" s="14"/>
      <c r="V44" s="14"/>
      <c r="W44" s="14"/>
      <c r="X44" s="14"/>
      <c r="Y44" s="14"/>
      <c r="Z44" s="14"/>
    </row>
    <row r="45" ht="15.75" customHeight="1">
      <c r="A45" s="14" t="s">
        <v>22</v>
      </c>
      <c r="B45" s="14">
        <v>458.0</v>
      </c>
      <c r="C45" s="14">
        <v>532.0</v>
      </c>
      <c r="D45" s="14">
        <v>326.0</v>
      </c>
      <c r="E45" s="14">
        <v>325.0</v>
      </c>
      <c r="F45" s="14">
        <v>373.0</v>
      </c>
      <c r="G45" s="14">
        <v>459.0</v>
      </c>
      <c r="H45" s="14">
        <v>387.0</v>
      </c>
      <c r="I45" s="14">
        <v>454.0</v>
      </c>
      <c r="J45" s="14">
        <v>489.0</v>
      </c>
      <c r="K45" s="14">
        <v>553.0</v>
      </c>
      <c r="L45" s="14"/>
      <c r="M45" s="14"/>
      <c r="N45" s="14"/>
      <c r="O45" s="14"/>
      <c r="P45" s="14"/>
      <c r="Q45" s="14"/>
      <c r="R45" s="14"/>
      <c r="S45" s="14"/>
      <c r="T45" s="14"/>
      <c r="U45" s="14"/>
      <c r="V45" s="14"/>
      <c r="W45" s="14"/>
      <c r="X45" s="14"/>
      <c r="Y45" s="14"/>
      <c r="Z45" s="14"/>
    </row>
    <row r="46" ht="15.75" customHeight="1">
      <c r="A46" s="14" t="s">
        <v>23</v>
      </c>
      <c r="B46" s="14">
        <v>46.0</v>
      </c>
      <c r="C46" s="14">
        <v>14.0</v>
      </c>
      <c r="D46" s="14">
        <v>137.0</v>
      </c>
      <c r="E46" s="14">
        <v>84.0</v>
      </c>
      <c r="F46" s="14">
        <v>17.0</v>
      </c>
      <c r="G46" s="14">
        <v>8.0</v>
      </c>
      <c r="H46" s="14">
        <v>15.0</v>
      </c>
      <c r="I46" s="14"/>
      <c r="J46" s="14">
        <v>51.0</v>
      </c>
      <c r="K46" s="14">
        <v>51.0</v>
      </c>
      <c r="L46" s="14"/>
      <c r="M46" s="14"/>
      <c r="N46" s="14"/>
      <c r="O46" s="14"/>
      <c r="P46" s="14"/>
      <c r="Q46" s="14"/>
      <c r="R46" s="14"/>
      <c r="S46" s="14"/>
      <c r="T46" s="14"/>
      <c r="U46" s="14"/>
      <c r="V46" s="14"/>
      <c r="W46" s="14"/>
      <c r="X46" s="14"/>
      <c r="Y46" s="14"/>
      <c r="Z46" s="14"/>
    </row>
    <row r="47" ht="15.75" customHeight="1">
      <c r="A47" s="14" t="s">
        <v>24</v>
      </c>
      <c r="B47" s="14">
        <v>2868.0</v>
      </c>
      <c r="C47" s="14">
        <v>3683.0</v>
      </c>
      <c r="D47" s="14">
        <v>2435.0</v>
      </c>
      <c r="E47" s="14">
        <v>3376.0</v>
      </c>
      <c r="F47" s="14">
        <v>3135.0</v>
      </c>
      <c r="G47" s="14">
        <v>3551.0</v>
      </c>
      <c r="H47" s="14">
        <v>2610.0</v>
      </c>
      <c r="I47" s="14">
        <v>2274.0</v>
      </c>
      <c r="J47" s="14">
        <v>2848.0</v>
      </c>
      <c r="K47" s="14">
        <v>2724.0</v>
      </c>
      <c r="L47" s="14"/>
      <c r="M47" s="14"/>
      <c r="N47" s="14"/>
      <c r="O47" s="14"/>
      <c r="P47" s="14"/>
      <c r="Q47" s="14"/>
      <c r="R47" s="14"/>
      <c r="S47" s="14"/>
      <c r="T47" s="14"/>
      <c r="U47" s="14"/>
      <c r="V47" s="14"/>
      <c r="W47" s="14"/>
      <c r="X47" s="14"/>
      <c r="Y47" s="14"/>
      <c r="Z47" s="14"/>
    </row>
    <row r="48" ht="15.75" customHeight="1">
      <c r="A48" s="14" t="s">
        <v>25</v>
      </c>
      <c r="B48" s="14">
        <v>548.0</v>
      </c>
      <c r="C48" s="14">
        <v>626.0</v>
      </c>
      <c r="D48" s="14">
        <v>546.0</v>
      </c>
      <c r="E48" s="14">
        <v>792.0</v>
      </c>
      <c r="F48" s="14">
        <v>837.0</v>
      </c>
      <c r="G48" s="14">
        <v>1046.0</v>
      </c>
      <c r="H48" s="14">
        <v>692.0</v>
      </c>
      <c r="I48" s="14">
        <v>459.0</v>
      </c>
      <c r="J48" s="14">
        <v>637.0</v>
      </c>
      <c r="K48" s="14">
        <v>712.0</v>
      </c>
      <c r="L48" s="14"/>
      <c r="M48" s="14"/>
      <c r="N48" s="14"/>
      <c r="O48" s="14"/>
      <c r="P48" s="14"/>
      <c r="Q48" s="14"/>
      <c r="R48" s="14"/>
      <c r="S48" s="14"/>
      <c r="T48" s="14"/>
      <c r="U48" s="14"/>
      <c r="V48" s="14"/>
      <c r="W48" s="14"/>
      <c r="X48" s="14"/>
      <c r="Y48" s="14"/>
      <c r="Z48" s="14"/>
    </row>
    <row r="49" ht="15.75" customHeight="1">
      <c r="A49" s="14" t="s">
        <v>26</v>
      </c>
      <c r="B49" s="14">
        <v>2320.0</v>
      </c>
      <c r="C49" s="14">
        <v>3057.0</v>
      </c>
      <c r="D49" s="14">
        <v>1889.0</v>
      </c>
      <c r="E49" s="14">
        <v>2584.0</v>
      </c>
      <c r="F49" s="14">
        <v>2298.0</v>
      </c>
      <c r="G49" s="14">
        <v>2505.0</v>
      </c>
      <c r="H49" s="14">
        <v>1918.0</v>
      </c>
      <c r="I49" s="14">
        <v>1815.0</v>
      </c>
      <c r="J49" s="14">
        <v>2211.0</v>
      </c>
      <c r="K49" s="14">
        <v>2012.0</v>
      </c>
      <c r="L49" s="14"/>
      <c r="M49" s="14"/>
      <c r="N49" s="14"/>
      <c r="O49" s="14"/>
      <c r="P49" s="14"/>
      <c r="Q49" s="14"/>
      <c r="R49" s="14"/>
      <c r="S49" s="14"/>
      <c r="T49" s="14"/>
      <c r="U49" s="14"/>
      <c r="V49" s="14"/>
      <c r="W49" s="14"/>
      <c r="X49" s="14"/>
      <c r="Y49" s="14"/>
      <c r="Z49" s="14"/>
    </row>
    <row r="50" ht="15.75" customHeight="1">
      <c r="A50" s="14" t="s">
        <v>20</v>
      </c>
      <c r="B50" s="14">
        <v>2788.0</v>
      </c>
      <c r="C50" s="14">
        <v>3743.0</v>
      </c>
      <c r="D50" s="14">
        <v>2384.0</v>
      </c>
      <c r="E50" s="14">
        <v>3024.0</v>
      </c>
      <c r="F50" s="14">
        <v>3244.0</v>
      </c>
      <c r="G50" s="14">
        <v>3620.0</v>
      </c>
      <c r="H50" s="14">
        <v>2713.0</v>
      </c>
      <c r="I50" s="14">
        <v>2334.0</v>
      </c>
      <c r="J50" s="14">
        <v>2838.0</v>
      </c>
      <c r="K50" s="14">
        <v>2789.0</v>
      </c>
      <c r="L50" s="14"/>
      <c r="M50" s="14"/>
      <c r="N50" s="14"/>
      <c r="O50" s="14"/>
      <c r="P50" s="14"/>
      <c r="Q50" s="14"/>
      <c r="R50" s="14"/>
      <c r="S50" s="14"/>
      <c r="T50" s="14"/>
      <c r="U50" s="14"/>
      <c r="V50" s="14"/>
      <c r="W50" s="14"/>
      <c r="X50" s="14"/>
      <c r="Y50" s="14"/>
      <c r="Z50" s="14"/>
    </row>
    <row r="51"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ht="15.75" customHeight="1">
      <c r="A55" s="2" t="s">
        <v>92</v>
      </c>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ht="15.75" customHeight="1">
      <c r="A56" s="27" t="s">
        <v>82</v>
      </c>
      <c r="B56" s="11">
        <v>39903.0</v>
      </c>
      <c r="C56" s="11">
        <v>40268.0</v>
      </c>
      <c r="D56" s="11">
        <v>40633.0</v>
      </c>
      <c r="E56" s="11">
        <v>40999.0</v>
      </c>
      <c r="F56" s="11">
        <v>41364.0</v>
      </c>
      <c r="G56" s="11">
        <v>41729.0</v>
      </c>
      <c r="H56" s="11">
        <v>42094.0</v>
      </c>
      <c r="I56" s="11">
        <v>42460.0</v>
      </c>
      <c r="J56" s="11">
        <v>42825.0</v>
      </c>
      <c r="K56" s="11">
        <v>43190.0</v>
      </c>
      <c r="L56" s="28"/>
      <c r="M56" s="28"/>
      <c r="N56" s="28"/>
      <c r="O56" s="28"/>
      <c r="P56" s="28"/>
      <c r="Q56" s="28"/>
      <c r="R56" s="28"/>
      <c r="S56" s="28"/>
      <c r="T56" s="28"/>
      <c r="U56" s="28"/>
      <c r="V56" s="28"/>
      <c r="W56" s="28"/>
      <c r="X56" s="28"/>
      <c r="Y56" s="28"/>
      <c r="Z56" s="28"/>
    </row>
    <row r="57" ht="15.75" customHeight="1">
      <c r="A57" s="14" t="s">
        <v>43</v>
      </c>
      <c r="B57">
        <v>422.53</v>
      </c>
      <c r="C57">
        <v>422.53</v>
      </c>
      <c r="D57">
        <v>845.06</v>
      </c>
      <c r="E57">
        <v>845.06</v>
      </c>
      <c r="F57">
        <v>845.06</v>
      </c>
      <c r="G57">
        <v>845.06</v>
      </c>
      <c r="H57">
        <v>845.06</v>
      </c>
      <c r="I57">
        <v>845.0</v>
      </c>
      <c r="J57">
        <v>845.0</v>
      </c>
      <c r="K57">
        <v>845.0</v>
      </c>
      <c r="L57" s="14"/>
      <c r="M57" s="14"/>
      <c r="N57" s="14"/>
      <c r="O57" s="14"/>
      <c r="P57" s="14"/>
      <c r="Q57" s="14"/>
      <c r="R57" s="14"/>
      <c r="S57" s="14"/>
      <c r="T57" s="14"/>
      <c r="U57" s="14"/>
      <c r="V57" s="14"/>
      <c r="W57" s="14"/>
      <c r="X57" s="14"/>
      <c r="Y57" s="14"/>
      <c r="Z57" s="14"/>
    </row>
    <row r="58" ht="15.75" customHeight="1">
      <c r="A58" s="14" t="s">
        <v>44</v>
      </c>
      <c r="B58">
        <v>13935.05</v>
      </c>
      <c r="C58">
        <v>17701.44</v>
      </c>
      <c r="D58">
        <v>21688.13</v>
      </c>
      <c r="E58">
        <v>26036.2</v>
      </c>
      <c r="F58">
        <v>31430.68</v>
      </c>
      <c r="G58">
        <v>36572.55</v>
      </c>
      <c r="H58">
        <v>42508.01</v>
      </c>
      <c r="I58">
        <v>36540.0</v>
      </c>
      <c r="J58">
        <v>29960.0</v>
      </c>
      <c r="K58">
        <v>35087.0</v>
      </c>
      <c r="L58" s="14"/>
      <c r="M58" s="14"/>
      <c r="N58" s="14"/>
      <c r="O58" s="14"/>
      <c r="P58" s="14"/>
      <c r="Q58" s="14"/>
      <c r="R58" s="14"/>
      <c r="S58" s="14"/>
      <c r="T58" s="14"/>
      <c r="U58" s="14"/>
      <c r="V58" s="14"/>
      <c r="W58" s="14"/>
      <c r="X58" s="14"/>
      <c r="Y58" s="14"/>
      <c r="Z58" s="14"/>
    </row>
    <row r="59" ht="15.75" customHeight="1">
      <c r="A59" s="14" t="s">
        <v>45</v>
      </c>
      <c r="B59">
        <v>8.69</v>
      </c>
      <c r="C59">
        <v>60.47</v>
      </c>
      <c r="D59">
        <v>0.39</v>
      </c>
      <c r="E59">
        <v>0.39</v>
      </c>
      <c r="J59">
        <v>7908.0</v>
      </c>
      <c r="L59" s="14"/>
      <c r="M59" s="14"/>
      <c r="N59" s="14"/>
      <c r="O59" s="14"/>
      <c r="P59" s="14"/>
      <c r="Q59" s="14"/>
      <c r="R59" s="14"/>
      <c r="S59" s="14"/>
      <c r="T59" s="14"/>
      <c r="U59" s="14"/>
      <c r="V59" s="14"/>
      <c r="W59" s="14"/>
      <c r="X59" s="14"/>
      <c r="Y59" s="14"/>
      <c r="Z59" s="14"/>
    </row>
    <row r="60" ht="15.75" customHeight="1">
      <c r="A60" s="14" t="s">
        <v>46</v>
      </c>
      <c r="B60">
        <v>1572.33</v>
      </c>
      <c r="C60">
        <v>2039.52</v>
      </c>
      <c r="D60">
        <v>2526.45</v>
      </c>
      <c r="E60">
        <v>2622.54</v>
      </c>
      <c r="F60">
        <v>3211.65</v>
      </c>
      <c r="G60">
        <v>4295.82</v>
      </c>
      <c r="H60">
        <v>5703.56</v>
      </c>
      <c r="I60">
        <v>15810.0</v>
      </c>
      <c r="J60">
        <v>15503.0</v>
      </c>
      <c r="K60">
        <v>9099.0</v>
      </c>
      <c r="L60" s="14"/>
      <c r="M60" s="14"/>
      <c r="N60" s="14"/>
      <c r="O60" s="14"/>
      <c r="P60" s="14"/>
      <c r="Q60" s="14"/>
      <c r="R60" s="14"/>
      <c r="S60" s="14"/>
      <c r="T60" s="14"/>
      <c r="U60" s="14"/>
      <c r="V60" s="14"/>
      <c r="W60" s="14"/>
      <c r="X60" s="14"/>
      <c r="Y60" s="14"/>
      <c r="Z60" s="14"/>
    </row>
    <row r="61" ht="15.75" customHeight="1">
      <c r="A61" s="2" t="s">
        <v>47</v>
      </c>
      <c r="B61">
        <v>15938.6</v>
      </c>
      <c r="C61">
        <v>20223.96</v>
      </c>
      <c r="D61">
        <v>25060.03</v>
      </c>
      <c r="E61">
        <v>29504.19</v>
      </c>
      <c r="F61">
        <v>35487.39</v>
      </c>
      <c r="G61">
        <v>41713.43</v>
      </c>
      <c r="H61">
        <v>49056.63</v>
      </c>
      <c r="I61">
        <v>53195.0</v>
      </c>
      <c r="J61">
        <v>54216.0</v>
      </c>
      <c r="K61">
        <v>45031.0</v>
      </c>
      <c r="L61" s="2"/>
      <c r="M61" s="2"/>
      <c r="N61" s="2"/>
      <c r="O61" s="2"/>
      <c r="P61" s="2"/>
      <c r="Q61" s="2"/>
      <c r="R61" s="2"/>
      <c r="S61" s="2"/>
      <c r="T61" s="2"/>
      <c r="U61" s="2"/>
      <c r="V61" s="2"/>
      <c r="W61" s="2"/>
      <c r="X61" s="2"/>
      <c r="Y61" s="2"/>
      <c r="Z61" s="2"/>
    </row>
    <row r="62" ht="15.75" customHeight="1">
      <c r="A62" s="14" t="s">
        <v>48</v>
      </c>
      <c r="B62">
        <v>4104.92</v>
      </c>
      <c r="C62">
        <v>6164.09</v>
      </c>
      <c r="D62">
        <v>7254.21</v>
      </c>
      <c r="E62">
        <v>8512.82</v>
      </c>
      <c r="F62">
        <v>8483.74</v>
      </c>
      <c r="G62">
        <v>9147.25</v>
      </c>
      <c r="H62">
        <v>9446.17</v>
      </c>
      <c r="I62">
        <v>10385.0</v>
      </c>
      <c r="J62">
        <v>9993.0</v>
      </c>
      <c r="K62">
        <v>11302.0</v>
      </c>
      <c r="L62" s="14"/>
      <c r="M62" s="14"/>
      <c r="N62" s="14"/>
      <c r="O62" s="14"/>
      <c r="P62" s="14"/>
      <c r="Q62" s="14"/>
      <c r="R62" s="14"/>
      <c r="S62" s="14"/>
      <c r="T62" s="14"/>
      <c r="U62" s="14"/>
      <c r="V62" s="14"/>
      <c r="W62" s="14"/>
      <c r="X62" s="14"/>
      <c r="Y62" s="14"/>
      <c r="Z62" s="14"/>
    </row>
    <row r="63" ht="15.75" customHeight="1">
      <c r="A63" s="14" t="s">
        <v>49</v>
      </c>
      <c r="B63">
        <v>1108.39</v>
      </c>
      <c r="C63">
        <v>1112.96</v>
      </c>
      <c r="D63">
        <v>594.82</v>
      </c>
      <c r="E63">
        <v>444.96</v>
      </c>
      <c r="F63">
        <v>1081.85</v>
      </c>
      <c r="G63">
        <v>1540.94</v>
      </c>
      <c r="H63">
        <v>2004.71</v>
      </c>
      <c r="I63">
        <v>2428.0</v>
      </c>
      <c r="J63">
        <v>3071.0</v>
      </c>
      <c r="K63">
        <v>3220.0</v>
      </c>
      <c r="L63" s="14"/>
      <c r="M63" s="14"/>
      <c r="N63" s="14"/>
      <c r="O63" s="14"/>
      <c r="P63" s="14"/>
      <c r="Q63" s="14"/>
      <c r="R63" s="14"/>
      <c r="S63" s="14"/>
      <c r="T63" s="14"/>
      <c r="U63" s="14"/>
      <c r="V63" s="14"/>
      <c r="W63" s="14"/>
      <c r="X63" s="14"/>
      <c r="Y63" s="14"/>
      <c r="Z63" s="14"/>
    </row>
    <row r="64" ht="15.75" customHeight="1">
      <c r="A64" s="14" t="s">
        <v>50</v>
      </c>
      <c r="B64">
        <v>6928.87</v>
      </c>
      <c r="C64">
        <v>10949.17</v>
      </c>
      <c r="D64">
        <v>9334.59</v>
      </c>
      <c r="E64">
        <v>12694.85</v>
      </c>
      <c r="F64">
        <v>14539.88</v>
      </c>
      <c r="G64">
        <v>22506.39</v>
      </c>
      <c r="H64">
        <v>27253.59</v>
      </c>
      <c r="I64">
        <v>35221.0</v>
      </c>
      <c r="J64">
        <v>23783.0</v>
      </c>
      <c r="K64">
        <v>20222.0</v>
      </c>
      <c r="L64" s="14"/>
      <c r="M64" s="14"/>
      <c r="N64" s="14"/>
      <c r="O64" s="14"/>
      <c r="P64" s="14"/>
      <c r="Q64" s="14"/>
      <c r="R64" s="14"/>
      <c r="S64" s="14"/>
      <c r="T64" s="14"/>
      <c r="U64" s="14"/>
      <c r="V64" s="14"/>
      <c r="W64" s="14"/>
      <c r="X64" s="14"/>
      <c r="Y64" s="14"/>
      <c r="Z64" s="14"/>
    </row>
    <row r="65" ht="15.75" customHeight="1">
      <c r="A65" s="14" t="s">
        <v>51</v>
      </c>
      <c r="B65">
        <v>3796.42</v>
      </c>
      <c r="C65">
        <v>1997.74</v>
      </c>
      <c r="D65">
        <v>7876.41</v>
      </c>
      <c r="E65">
        <v>7851.56</v>
      </c>
      <c r="F65">
        <v>11381.92</v>
      </c>
      <c r="G65">
        <v>8518.85</v>
      </c>
      <c r="H65">
        <v>10352.16</v>
      </c>
      <c r="I65">
        <v>5161.0</v>
      </c>
      <c r="J65">
        <v>17369.0</v>
      </c>
      <c r="K65">
        <v>10287.0</v>
      </c>
      <c r="L65" s="14"/>
      <c r="M65" s="14"/>
      <c r="N65" s="14"/>
      <c r="O65" s="14"/>
      <c r="P65" s="14"/>
      <c r="Q65" s="14"/>
      <c r="R65" s="14"/>
      <c r="S65" s="14"/>
      <c r="T65" s="14"/>
      <c r="U65" s="14"/>
      <c r="V65" s="14"/>
      <c r="W65" s="14"/>
      <c r="X65" s="14"/>
      <c r="Y65" s="14"/>
      <c r="Z65" s="14"/>
    </row>
    <row r="66" ht="15.75" customHeight="1">
      <c r="A66" s="2" t="s">
        <v>47</v>
      </c>
      <c r="B66">
        <v>15938.6</v>
      </c>
      <c r="C66">
        <v>20223.96</v>
      </c>
      <c r="D66">
        <v>25060.03</v>
      </c>
      <c r="E66">
        <v>29504.19</v>
      </c>
      <c r="F66">
        <v>35487.39</v>
      </c>
      <c r="G66">
        <v>41713.43</v>
      </c>
      <c r="H66">
        <v>49056.63</v>
      </c>
      <c r="I66">
        <v>53195.0</v>
      </c>
      <c r="J66">
        <v>54216.0</v>
      </c>
      <c r="K66">
        <v>45031.0</v>
      </c>
      <c r="L66" s="2"/>
      <c r="M66" s="2"/>
      <c r="N66" s="2"/>
      <c r="O66" s="2"/>
      <c r="P66" s="2"/>
      <c r="Q66" s="2"/>
      <c r="R66" s="2"/>
      <c r="S66" s="2"/>
      <c r="T66" s="2"/>
      <c r="U66" s="2"/>
      <c r="V66" s="2"/>
      <c r="W66" s="2"/>
      <c r="X66" s="2"/>
      <c r="Y66" s="2"/>
      <c r="Z66" s="2"/>
    </row>
    <row r="67" ht="15.75" customHeight="1">
      <c r="A67" s="14" t="s">
        <v>93</v>
      </c>
      <c r="B67">
        <v>164.94</v>
      </c>
      <c r="C67">
        <v>151.83</v>
      </c>
      <c r="D67">
        <v>208.89</v>
      </c>
      <c r="E67">
        <v>332.45</v>
      </c>
      <c r="F67">
        <v>402.87</v>
      </c>
      <c r="G67">
        <v>399.51</v>
      </c>
      <c r="H67">
        <v>658.82</v>
      </c>
      <c r="I67">
        <v>107.0</v>
      </c>
      <c r="J67">
        <v>136.0</v>
      </c>
      <c r="K67">
        <v>184.0</v>
      </c>
      <c r="L67" s="14"/>
      <c r="M67" s="14"/>
      <c r="N67" s="14"/>
      <c r="O67" s="14"/>
      <c r="P67" s="14"/>
      <c r="Q67" s="14"/>
      <c r="R67" s="14"/>
      <c r="S67" s="14"/>
      <c r="T67" s="14"/>
      <c r="U67" s="14"/>
      <c r="V67" s="14"/>
      <c r="W67" s="14"/>
      <c r="X67" s="14"/>
      <c r="Y67" s="14"/>
      <c r="Z67" s="14"/>
    </row>
    <row r="68" ht="15.75" customHeight="1">
      <c r="A68" s="14" t="s">
        <v>58</v>
      </c>
      <c r="B68">
        <v>545.66</v>
      </c>
      <c r="C68">
        <v>451.74</v>
      </c>
      <c r="D68">
        <v>762.38</v>
      </c>
      <c r="E68">
        <v>797.94</v>
      </c>
      <c r="F68">
        <v>1111.09</v>
      </c>
      <c r="G68">
        <v>1198.24</v>
      </c>
      <c r="H68">
        <v>1211.75</v>
      </c>
      <c r="I68">
        <v>1058.0</v>
      </c>
      <c r="J68">
        <v>1936.0</v>
      </c>
      <c r="K68">
        <v>1379.0</v>
      </c>
      <c r="L68" s="14"/>
      <c r="M68" s="14"/>
      <c r="N68" s="14"/>
      <c r="O68" s="14"/>
      <c r="P68" s="14"/>
      <c r="Q68" s="14"/>
      <c r="R68" s="14"/>
      <c r="S68" s="14"/>
      <c r="T68" s="14"/>
      <c r="U68" s="14"/>
      <c r="V68" s="14"/>
      <c r="W68" s="14"/>
      <c r="X68" s="14"/>
      <c r="Y68" s="14"/>
      <c r="Z68" s="14"/>
    </row>
    <row r="69" ht="15.75" customHeight="1">
      <c r="A69" s="14" t="s">
        <v>94</v>
      </c>
      <c r="B69">
        <v>2719.15</v>
      </c>
      <c r="C69">
        <v>927.53</v>
      </c>
      <c r="D69">
        <v>5632.91</v>
      </c>
      <c r="E69">
        <v>5255.32</v>
      </c>
      <c r="F69">
        <v>6942.1</v>
      </c>
      <c r="G69">
        <v>3031.42</v>
      </c>
      <c r="H69">
        <v>3531.51</v>
      </c>
      <c r="I69">
        <v>53.0</v>
      </c>
      <c r="J69">
        <v>8380.0</v>
      </c>
      <c r="K69">
        <v>1964.0</v>
      </c>
      <c r="L69" s="14"/>
      <c r="M69" s="14"/>
      <c r="N69" s="14"/>
      <c r="O69" s="14"/>
      <c r="P69" s="14"/>
      <c r="Q69" s="14"/>
      <c r="R69" s="14"/>
      <c r="S69" s="14"/>
      <c r="T69" s="14"/>
      <c r="U69" s="14"/>
      <c r="V69" s="14"/>
      <c r="W69" s="14"/>
      <c r="X69" s="14"/>
      <c r="Y69" s="14"/>
      <c r="Z69" s="14"/>
    </row>
    <row r="70" ht="15.75" customHeight="1">
      <c r="A70" s="14" t="s">
        <v>95</v>
      </c>
      <c r="B70">
        <v>4.225319E8</v>
      </c>
      <c r="C70">
        <v>4.225319E8</v>
      </c>
      <c r="D70">
        <v>4.225319E9</v>
      </c>
      <c r="E70">
        <v>4.225319E9</v>
      </c>
      <c r="F70">
        <v>4.225319E9</v>
      </c>
      <c r="G70">
        <v>4.225319E9</v>
      </c>
      <c r="H70">
        <v>4.225319E9</v>
      </c>
      <c r="I70">
        <v>4.225319E9</v>
      </c>
      <c r="J70">
        <v>4.225319E9</v>
      </c>
      <c r="K70">
        <v>4.225319E9</v>
      </c>
      <c r="L70" s="14"/>
      <c r="M70" s="14"/>
      <c r="N70" s="14"/>
      <c r="O70" s="14"/>
      <c r="P70" s="14"/>
      <c r="Q70" s="14"/>
      <c r="R70" s="14"/>
      <c r="S70" s="14"/>
      <c r="T70" s="14"/>
      <c r="U70" s="14"/>
      <c r="V70" s="14"/>
      <c r="W70" s="14"/>
      <c r="X70" s="14"/>
      <c r="Y70" s="14"/>
      <c r="Z70" s="14"/>
    </row>
    <row r="71" ht="15.75" customHeight="1">
      <c r="A71" s="14" t="s">
        <v>96</v>
      </c>
      <c r="B71" s="14"/>
      <c r="D71" s="14">
        <v>2.1126595E9</v>
      </c>
      <c r="E71" s="14"/>
      <c r="F71" s="14"/>
      <c r="G71" s="14"/>
      <c r="H71" s="14"/>
      <c r="I71" s="14"/>
      <c r="J71" s="14"/>
      <c r="L71" s="14"/>
      <c r="M71" s="14"/>
      <c r="N71" s="14"/>
      <c r="O71" s="14"/>
      <c r="P71" s="14"/>
      <c r="Q71" s="14"/>
      <c r="R71" s="14"/>
      <c r="S71" s="14"/>
      <c r="T71" s="14"/>
      <c r="U71" s="14"/>
      <c r="V71" s="14"/>
      <c r="W71" s="14"/>
      <c r="X71" s="14"/>
      <c r="Y71" s="14"/>
      <c r="Z71" s="14"/>
    </row>
    <row r="72" ht="15.75" customHeight="1">
      <c r="A72" s="14" t="s">
        <v>97</v>
      </c>
      <c r="B72">
        <v>10.0</v>
      </c>
      <c r="C72">
        <v>10.0</v>
      </c>
      <c r="D72">
        <v>2.0</v>
      </c>
      <c r="E72">
        <v>2.0</v>
      </c>
      <c r="F72">
        <v>2.0</v>
      </c>
      <c r="G72">
        <v>2.0</v>
      </c>
      <c r="H72">
        <v>2.0</v>
      </c>
      <c r="I72">
        <v>2.0</v>
      </c>
      <c r="J72">
        <v>2.0</v>
      </c>
      <c r="K72">
        <v>2.0</v>
      </c>
      <c r="L72" s="14"/>
      <c r="M72" s="14"/>
      <c r="N72" s="14"/>
      <c r="O72" s="14"/>
      <c r="P72" s="14"/>
      <c r="Q72" s="14"/>
      <c r="R72" s="14"/>
      <c r="S72" s="14"/>
      <c r="T72" s="14"/>
      <c r="U72" s="14"/>
      <c r="V72" s="14"/>
      <c r="W72" s="14"/>
      <c r="X72" s="14"/>
      <c r="Y72" s="14"/>
      <c r="Z72" s="14"/>
    </row>
    <row r="73"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ht="15.75" customHeight="1">
      <c r="A80" s="2" t="s">
        <v>98</v>
      </c>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ht="15.75" customHeight="1">
      <c r="A81" s="27" t="s">
        <v>82</v>
      </c>
      <c r="B81" s="11">
        <v>39903.0</v>
      </c>
      <c r="C81" s="11">
        <v>40268.0</v>
      </c>
      <c r="D81" s="11">
        <v>40633.0</v>
      </c>
      <c r="E81" s="11">
        <v>40999.0</v>
      </c>
      <c r="F81" s="11">
        <v>41364.0</v>
      </c>
      <c r="G81" s="11">
        <v>41729.0</v>
      </c>
      <c r="H81" s="11">
        <v>42094.0</v>
      </c>
      <c r="I81" s="11">
        <v>42460.0</v>
      </c>
      <c r="J81" s="11">
        <v>42825.0</v>
      </c>
      <c r="K81" s="11">
        <v>43190.0</v>
      </c>
      <c r="L81" s="28"/>
      <c r="M81" s="28"/>
      <c r="N81" s="28"/>
      <c r="O81" s="28"/>
      <c r="P81" s="28"/>
      <c r="Q81" s="28"/>
      <c r="R81" s="28"/>
      <c r="S81" s="28"/>
      <c r="T81" s="28"/>
      <c r="U81" s="28"/>
      <c r="V81" s="28"/>
      <c r="W81" s="28"/>
      <c r="X81" s="28"/>
      <c r="Y81" s="28"/>
      <c r="Z81" s="28"/>
    </row>
    <row r="82" ht="15.75" customHeight="1">
      <c r="A82" s="14" t="s">
        <v>52</v>
      </c>
      <c r="B82">
        <v>2712.67</v>
      </c>
      <c r="C82">
        <v>4077.24</v>
      </c>
      <c r="D82">
        <v>4271.91</v>
      </c>
      <c r="E82">
        <v>4492.05</v>
      </c>
      <c r="F82">
        <v>4785.01</v>
      </c>
      <c r="G82">
        <v>5471.16</v>
      </c>
      <c r="H82">
        <v>5530.7</v>
      </c>
      <c r="I82">
        <v>6451.0</v>
      </c>
      <c r="J82">
        <v>7588.0</v>
      </c>
      <c r="K82">
        <v>9837.0</v>
      </c>
      <c r="L82" s="2"/>
      <c r="M82" s="2"/>
      <c r="N82" s="2"/>
      <c r="O82" s="2"/>
      <c r="P82" s="2"/>
      <c r="Q82" s="2"/>
      <c r="R82" s="2"/>
      <c r="S82" s="2"/>
      <c r="T82" s="2"/>
      <c r="U82" s="2"/>
      <c r="V82" s="2"/>
      <c r="W82" s="2"/>
      <c r="X82" s="2"/>
      <c r="Y82" s="2"/>
      <c r="Z82" s="2"/>
    </row>
    <row r="83" ht="15.75" customHeight="1">
      <c r="A83" s="14" t="s">
        <v>53</v>
      </c>
      <c r="B83">
        <v>-3419.14</v>
      </c>
      <c r="C83">
        <v>-3881.49</v>
      </c>
      <c r="D83">
        <v>-3658.91</v>
      </c>
      <c r="E83">
        <v>-3498.58</v>
      </c>
      <c r="F83">
        <v>-3269.33</v>
      </c>
      <c r="G83">
        <v>-3955.49</v>
      </c>
      <c r="H83">
        <v>-3806.96</v>
      </c>
      <c r="I83">
        <v>-3236.0</v>
      </c>
      <c r="J83">
        <v>12007.0</v>
      </c>
      <c r="K83">
        <v>2396.0</v>
      </c>
      <c r="L83" s="14"/>
      <c r="M83" s="14"/>
      <c r="N83" s="14"/>
      <c r="O83" s="14"/>
      <c r="P83" s="14"/>
      <c r="Q83" s="14"/>
      <c r="R83" s="14"/>
      <c r="S83" s="14"/>
      <c r="T83" s="14"/>
      <c r="U83" s="14"/>
      <c r="V83" s="14"/>
      <c r="W83" s="14"/>
      <c r="X83" s="14"/>
      <c r="Y83" s="14"/>
      <c r="Z83" s="14"/>
    </row>
    <row r="84" ht="15.75" customHeight="1">
      <c r="A84" s="14" t="s">
        <v>55</v>
      </c>
      <c r="B84">
        <v>-137.16</v>
      </c>
      <c r="C84">
        <v>-187.38</v>
      </c>
      <c r="D84">
        <v>-363.29</v>
      </c>
      <c r="E84">
        <v>-1241.65</v>
      </c>
      <c r="F84">
        <v>-1254.55</v>
      </c>
      <c r="G84">
        <v>-1577.4</v>
      </c>
      <c r="H84">
        <v>-1902.01</v>
      </c>
      <c r="I84">
        <v>-3214.0</v>
      </c>
      <c r="J84">
        <v>-11266.0</v>
      </c>
      <c r="K84">
        <v>-18649.0</v>
      </c>
      <c r="L84" s="14"/>
      <c r="M84" s="14"/>
      <c r="N84" s="14"/>
      <c r="O84" s="14"/>
      <c r="P84" s="14"/>
      <c r="Q84" s="14"/>
      <c r="R84" s="14"/>
      <c r="S84" s="14"/>
      <c r="T84" s="14"/>
      <c r="U84" s="14"/>
      <c r="V84" s="14"/>
      <c r="W84" s="14"/>
      <c r="X84" s="14"/>
      <c r="Y84" s="14"/>
      <c r="Z84" s="14"/>
    </row>
    <row r="85" ht="15.75" customHeight="1">
      <c r="A85" s="14" t="s">
        <v>57</v>
      </c>
      <c r="B85">
        <v>-843.63</v>
      </c>
      <c r="C85">
        <v>8.37</v>
      </c>
      <c r="D85">
        <v>249.71</v>
      </c>
      <c r="E85">
        <v>-248.18</v>
      </c>
      <c r="F85">
        <v>261.13</v>
      </c>
      <c r="G85">
        <v>-61.73</v>
      </c>
      <c r="H85">
        <v>-178.27</v>
      </c>
      <c r="I85">
        <v>1.0</v>
      </c>
      <c r="J85">
        <v>8329.0</v>
      </c>
      <c r="K85">
        <v>-6416.0</v>
      </c>
      <c r="L85" s="2"/>
      <c r="M85" s="2"/>
      <c r="N85" s="2"/>
      <c r="O85" s="2"/>
      <c r="P85" s="2"/>
      <c r="Q85" s="2"/>
      <c r="R85" s="2"/>
      <c r="S85" s="2"/>
      <c r="T85" s="2"/>
      <c r="U85" s="2"/>
      <c r="V85" s="2"/>
      <c r="W85" s="2"/>
      <c r="X85" s="2"/>
      <c r="Y85" s="2"/>
      <c r="Z85" s="2"/>
    </row>
    <row r="86"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ht="15.75" customHeight="1">
      <c r="A90" s="2" t="s">
        <v>99</v>
      </c>
      <c r="B90">
        <v>48.281111</v>
      </c>
      <c r="C90">
        <v>123.208571</v>
      </c>
      <c r="D90">
        <v>143.725</v>
      </c>
      <c r="E90">
        <v>126.46625</v>
      </c>
      <c r="F90">
        <v>115.9775</v>
      </c>
      <c r="G90">
        <v>130.701316</v>
      </c>
      <c r="H90">
        <v>168.1225</v>
      </c>
      <c r="I90">
        <v>171.584211</v>
      </c>
      <c r="J90">
        <v>279.577632</v>
      </c>
      <c r="K90">
        <v>318.063095</v>
      </c>
      <c r="L90" s="2"/>
      <c r="M90" s="2"/>
      <c r="N90" s="2"/>
      <c r="O90" s="2"/>
      <c r="P90" s="2"/>
      <c r="Q90" s="2"/>
      <c r="R90" s="2"/>
      <c r="S90" s="2"/>
      <c r="T90" s="2"/>
      <c r="U90" s="2"/>
      <c r="V90" s="2"/>
      <c r="W90" s="2"/>
      <c r="X90" s="2"/>
      <c r="Y90" s="2"/>
      <c r="Z90" s="2"/>
    </row>
    <row r="91"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ht="15.75" customHeight="1">
      <c r="A92" s="2" t="s">
        <v>100</v>
      </c>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14" t="s">
        <v>102</v>
      </c>
      <c r="B93" s="31">
        <f t="shared" ref="B93:J93" si="1">IF($B7&gt;0,(B70*B72/$B7)+SUM(C71:$K71),0)/10000000</f>
        <v>422.5319</v>
      </c>
      <c r="C93" s="31">
        <f t="shared" si="1"/>
        <v>422.5319</v>
      </c>
      <c r="D93" s="31">
        <f t="shared" si="1"/>
        <v>422.5319</v>
      </c>
      <c r="E93" s="31">
        <f t="shared" si="1"/>
        <v>422.5319</v>
      </c>
      <c r="F93" s="31">
        <f t="shared" si="1"/>
        <v>422.5319</v>
      </c>
      <c r="G93" s="31">
        <f t="shared" si="1"/>
        <v>422.5319</v>
      </c>
      <c r="H93" s="31">
        <f t="shared" si="1"/>
        <v>422.5319</v>
      </c>
      <c r="I93" s="31">
        <f t="shared" si="1"/>
        <v>422.5319</v>
      </c>
      <c r="J93" s="31">
        <f t="shared" si="1"/>
        <v>422.5319</v>
      </c>
      <c r="K93" s="31">
        <f>IF($B7&gt;0,(K70*K72/$B7),0)/10000000</f>
        <v>422.5319</v>
      </c>
      <c r="L93" s="14"/>
      <c r="M93" s="14"/>
      <c r="N93" s="14"/>
      <c r="O93" s="14"/>
      <c r="P93" s="14"/>
      <c r="Q93" s="14"/>
      <c r="R93" s="14"/>
      <c r="S93" s="14"/>
      <c r="T93" s="14"/>
      <c r="U93" s="14"/>
      <c r="V93" s="14"/>
      <c r="W93" s="14"/>
      <c r="X93" s="14"/>
      <c r="Y93" s="14"/>
      <c r="Z93" s="14"/>
    </row>
    <row r="94"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ht="15.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ht="15.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ht="15.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ht="15.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ht="15.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ht="15.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ht="15.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ht="15.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ht="15.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ht="15.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ht="15.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ht="15.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ht="15.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ht="15.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ht="15.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ht="15.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ht="15.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ht="15.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ht="15.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ht="15.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ht="15.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ht="15.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ht="15.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ht="15.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ht="15.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ht="15.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ht="15.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ht="15.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ht="15.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ht="15.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ht="15.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ht="15.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ht="15.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ht="15.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ht="15.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ht="15.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ht="15.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ht="15.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ht="15.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ht="15.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ht="15.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ht="15.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ht="15.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ht="15.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ht="15.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ht="15.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ht="15.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ht="15.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ht="15.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ht="15.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ht="15.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ht="15.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ht="15.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ht="15.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ht="15.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ht="15.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ht="15.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ht="15.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E1:K1"/>
    <mergeCell ref="E2:K2"/>
  </mergeCells>
  <conditionalFormatting sqref="E1:K1">
    <cfRule type="cellIs" dxfId="0" priority="1" operator="notEqual">
      <formula>""</formula>
    </cfRule>
  </conditionalFormatting>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outlineLevelRow="1"/>
  <cols>
    <col customWidth="1" min="1" max="1" width="19.71"/>
    <col customWidth="1" min="12" max="12" width="14.14"/>
    <col customWidth="1" min="14" max="14" width="38.0"/>
  </cols>
  <sheetData>
    <row r="1">
      <c r="A1" s="29" t="s">
        <v>101</v>
      </c>
      <c r="L1" s="30"/>
      <c r="N1" s="30"/>
    </row>
    <row r="2">
      <c r="B2" s="32">
        <v>39903.0</v>
      </c>
      <c r="C2" s="32">
        <v>40268.0</v>
      </c>
      <c r="D2" s="32">
        <v>40633.0</v>
      </c>
      <c r="E2" s="32">
        <v>40999.0</v>
      </c>
      <c r="F2" s="32">
        <v>41364.0</v>
      </c>
      <c r="G2" s="32">
        <v>41729.0</v>
      </c>
      <c r="H2" s="32">
        <v>42094.0</v>
      </c>
      <c r="I2" s="32">
        <v>42460.0</v>
      </c>
      <c r="J2" s="32">
        <v>42825.0</v>
      </c>
      <c r="K2" s="32">
        <v>43190.0</v>
      </c>
      <c r="L2" s="30"/>
      <c r="M2" s="33" t="s">
        <v>103</v>
      </c>
      <c r="N2" s="34" t="s">
        <v>104</v>
      </c>
    </row>
    <row r="3">
      <c r="A3" s="33" t="s">
        <v>105</v>
      </c>
      <c r="L3" s="30"/>
      <c r="N3" s="30"/>
    </row>
    <row r="4" outlineLevel="1">
      <c r="L4" s="30"/>
      <c r="N4" s="30"/>
    </row>
    <row r="5" outlineLevel="1">
      <c r="A5" s="35" t="s">
        <v>106</v>
      </c>
      <c r="B5" s="32">
        <f>'Data Sheet'!B81</f>
        <v>39903</v>
      </c>
      <c r="C5" s="32">
        <f>'Data Sheet'!C81</f>
        <v>40268</v>
      </c>
      <c r="D5" s="32">
        <f>'Data Sheet'!D81</f>
        <v>40633</v>
      </c>
      <c r="E5" s="32">
        <f>'Data Sheet'!E81</f>
        <v>40999</v>
      </c>
      <c r="F5" s="32">
        <f>'Data Sheet'!F81</f>
        <v>41364</v>
      </c>
      <c r="G5" s="32">
        <f>'Data Sheet'!G81</f>
        <v>41729</v>
      </c>
      <c r="H5" s="32">
        <f>'Data Sheet'!H81</f>
        <v>42094</v>
      </c>
      <c r="I5" s="32">
        <f>'Data Sheet'!I81</f>
        <v>42460</v>
      </c>
      <c r="J5" s="32">
        <f>'Data Sheet'!J81</f>
        <v>42825</v>
      </c>
      <c r="K5" s="32">
        <f>'Data Sheet'!K81</f>
        <v>43190</v>
      </c>
      <c r="L5" s="30"/>
      <c r="N5" s="30"/>
    </row>
    <row r="6" ht="26.25" customHeight="1" outlineLevel="1">
      <c r="A6" s="36" t="s">
        <v>107</v>
      </c>
      <c r="B6" s="37">
        <v>0.18997700169527176</v>
      </c>
      <c r="C6" s="37">
        <v>0.22298701664149745</v>
      </c>
      <c r="D6" s="37">
        <v>0.21747875023465382</v>
      </c>
      <c r="E6" s="37">
        <v>0.20557220904079643</v>
      </c>
      <c r="F6" s="37">
        <v>0.21376674864774592</v>
      </c>
      <c r="G6" s="37">
        <v>0.1845286216837473</v>
      </c>
      <c r="H6" s="37">
        <v>0.18863715995199418</v>
      </c>
      <c r="I6" s="37">
        <v>0.21867058980874682</v>
      </c>
      <c r="J6" s="37">
        <v>0.2699561759454634</v>
      </c>
      <c r="K6" s="37">
        <v>0.2581542914393855</v>
      </c>
      <c r="L6" s="38"/>
      <c r="M6" t="str">
        <f>IFERROR(__xludf.DUMMYFUNCTION("sparkline(B6:K6)"),"")</f>
        <v/>
      </c>
      <c r="N6" s="30" t="str">
        <f>if((K6-average(B6:K6))/stdev(B6:J6)&gt;=1,"Return on Equity is growing","Return on equity is not satisfactory. Due proper due diligence")</f>
        <v>Return on Equity is growing</v>
      </c>
      <c r="O6" s="39"/>
    </row>
    <row r="7" ht="26.25" customHeight="1" outlineLevel="1">
      <c r="A7" s="36" t="s">
        <v>108</v>
      </c>
      <c r="B7" s="37">
        <v>0.4801902022263026</v>
      </c>
      <c r="C7" s="37">
        <v>0.5041069132103525</v>
      </c>
      <c r="D7" s="37">
        <v>0.4881369674983091</v>
      </c>
      <c r="E7" s="37">
        <v>0.48451466904450646</v>
      </c>
      <c r="F7" s="37">
        <v>0.5432729861163604</v>
      </c>
      <c r="G7" s="37">
        <v>0.5063508173927328</v>
      </c>
      <c r="H7" s="37">
        <v>0.5530013747270663</v>
      </c>
      <c r="I7" s="37">
        <v>0.5764755658980326</v>
      </c>
      <c r="J7" s="37">
        <v>0.4814450298153187</v>
      </c>
      <c r="K7" s="37">
        <v>0.42003260278934973</v>
      </c>
      <c r="L7" s="30"/>
      <c r="M7" t="str">
        <f>IFERROR(__xludf.DUMMYFUNCTION("sparkline(B7:K7,{""color"",""#DAA520""})"),"")</f>
        <v/>
      </c>
      <c r="N7" s="30"/>
    </row>
    <row r="8" ht="26.25" customHeight="1" outlineLevel="1">
      <c r="A8" s="36" t="s">
        <v>115</v>
      </c>
      <c r="B8" s="42">
        <v>0.3563845005207484</v>
      </c>
      <c r="C8" s="42">
        <v>0.39640950634791605</v>
      </c>
      <c r="D8" s="42">
        <v>0.40060486759193825</v>
      </c>
      <c r="E8" s="42">
        <v>0.38656577252247903</v>
      </c>
      <c r="F8" s="42">
        <v>0.35786909096442426</v>
      </c>
      <c r="G8" s="42">
        <v>0.32689807575162244</v>
      </c>
      <c r="H8" s="42">
        <v>0.3014554811449543</v>
      </c>
      <c r="I8" s="42">
        <v>0.26658520537644514</v>
      </c>
      <c r="J8" s="42">
        <v>0.3185959864246717</v>
      </c>
      <c r="K8" s="42">
        <v>0.4904177122426773</v>
      </c>
      <c r="L8" s="30"/>
      <c r="M8" t="str">
        <f>IFERROR(__xludf.DUMMYFUNCTION("sparkline(B8:K8)"),"")</f>
        <v/>
      </c>
      <c r="N8" s="30"/>
    </row>
    <row r="9" ht="26.25" customHeight="1" outlineLevel="1">
      <c r="A9" s="36" t="s">
        <v>125</v>
      </c>
      <c r="B9" s="43" t="s">
        <v>126</v>
      </c>
      <c r="C9" s="44">
        <v>0.310778474570908</v>
      </c>
      <c r="D9" s="44">
        <v>0.2936208587745671</v>
      </c>
      <c r="E9" s="44">
        <v>0.2816334154470191</v>
      </c>
      <c r="F9" s="44">
        <v>0.2652916229062844</v>
      </c>
      <c r="G9" s="44">
        <v>0.22999755356859727</v>
      </c>
      <c r="H9" s="44">
        <v>0.2375522900141487</v>
      </c>
      <c r="I9" s="44">
        <v>0.21402542815303857</v>
      </c>
      <c r="J9" s="44">
        <v>0.2733843202186654</v>
      </c>
      <c r="K9" s="44">
        <v>0.3424207917476053</v>
      </c>
      <c r="L9" s="30"/>
      <c r="M9" t="str">
        <f>IFERROR(__xludf.DUMMYFUNCTION("sparkline(B9:K9,{""color"",""#DAA520""})"),"")</f>
        <v/>
      </c>
      <c r="N9" s="30"/>
    </row>
    <row r="10" ht="26.25" customHeight="1" outlineLevel="1">
      <c r="A10" s="36" t="s">
        <v>127</v>
      </c>
      <c r="B10" s="43" t="s">
        <v>126</v>
      </c>
      <c r="C10" s="44">
        <v>0.2235134901953844</v>
      </c>
      <c r="D10" s="44">
        <v>0.21643366673298886</v>
      </c>
      <c r="E10" s="44">
        <v>0.20255178210189753</v>
      </c>
      <c r="F10" s="44">
        <v>0.21231919580967257</v>
      </c>
      <c r="G10" s="44">
        <v>0.17887426584329025</v>
      </c>
      <c r="H10" s="44">
        <v>0.18019157418205958</v>
      </c>
      <c r="I10" s="44">
        <v>0.15989965147743854</v>
      </c>
      <c r="J10" s="44">
        <v>0.15484447589166844</v>
      </c>
      <c r="K10" s="44">
        <v>0.18692756456114543</v>
      </c>
      <c r="L10" s="30"/>
      <c r="M10" t="str">
        <f>IFERROR(__xludf.DUMMYFUNCTION("sparkline(B10:K10)"),"")</f>
        <v/>
      </c>
      <c r="N10" s="30"/>
    </row>
    <row r="11">
      <c r="B11" s="45"/>
      <c r="C11" s="45"/>
      <c r="D11" s="45"/>
      <c r="E11" s="45"/>
      <c r="F11" s="45"/>
      <c r="G11" s="45"/>
      <c r="H11" s="45"/>
      <c r="I11" s="45"/>
      <c r="J11" s="45"/>
      <c r="K11" s="45"/>
      <c r="L11" s="30"/>
      <c r="N11" s="30"/>
    </row>
    <row r="12">
      <c r="A12" s="35" t="s">
        <v>128</v>
      </c>
      <c r="B12" s="46"/>
      <c r="C12" s="46"/>
      <c r="D12" s="46"/>
      <c r="E12" s="46"/>
      <c r="F12" s="46"/>
      <c r="G12" s="46"/>
      <c r="H12" s="46"/>
      <c r="I12" s="46"/>
      <c r="J12" s="46"/>
      <c r="K12" s="46"/>
      <c r="L12" s="47"/>
      <c r="M12" s="46"/>
      <c r="N12" s="47"/>
      <c r="O12" s="46"/>
      <c r="P12" s="46"/>
      <c r="Q12" s="46"/>
      <c r="R12" s="46"/>
      <c r="S12" s="46"/>
      <c r="T12" s="46"/>
      <c r="U12" s="46"/>
      <c r="V12" s="46"/>
      <c r="W12" s="46"/>
      <c r="X12" s="46"/>
      <c r="Y12" s="46"/>
      <c r="Z12" s="46"/>
      <c r="AA12" s="46"/>
      <c r="AB12" s="46"/>
    </row>
    <row r="13" outlineLevel="1">
      <c r="A13" s="35" t="s">
        <v>106</v>
      </c>
      <c r="B13" s="48">
        <f>'Data Sheet'!B16</f>
        <v>39903</v>
      </c>
      <c r="C13" s="48">
        <f>'Data Sheet'!C16</f>
        <v>40268</v>
      </c>
      <c r="D13" s="48">
        <f>'Data Sheet'!D16</f>
        <v>40633</v>
      </c>
      <c r="E13" s="48">
        <f>'Data Sheet'!E16</f>
        <v>40999</v>
      </c>
      <c r="F13" s="48">
        <f>'Data Sheet'!F16</f>
        <v>41364</v>
      </c>
      <c r="G13" s="48">
        <f>'Data Sheet'!G16</f>
        <v>41729</v>
      </c>
      <c r="H13" s="48">
        <f>'Data Sheet'!H16</f>
        <v>42094</v>
      </c>
      <c r="I13" s="48">
        <f>'Data Sheet'!I16</f>
        <v>42460</v>
      </c>
      <c r="J13" s="48">
        <f>'Data Sheet'!J16</f>
        <v>42825</v>
      </c>
      <c r="K13" s="48">
        <f>'Data Sheet'!K16</f>
        <v>43190</v>
      </c>
      <c r="L13" s="30"/>
      <c r="N13" s="30"/>
    </row>
    <row r="14" ht="26.25" customHeight="1" outlineLevel="1">
      <c r="A14" s="36" t="s">
        <v>129</v>
      </c>
      <c r="B14" s="49">
        <v>-3.2614877535721187</v>
      </c>
      <c r="C14" s="49">
        <v>-2.3241541359817335</v>
      </c>
      <c r="D14" s="49">
        <v>6.0504043082833645</v>
      </c>
      <c r="E14" s="49">
        <v>3.61998093558268</v>
      </c>
      <c r="F14" s="49">
        <v>2.068927720001837</v>
      </c>
      <c r="G14" s="49">
        <v>2.1198336881344746</v>
      </c>
      <c r="H14" s="49">
        <v>2.7866390850542397</v>
      </c>
      <c r="I14" s="49">
        <v>3.83162521937463</v>
      </c>
      <c r="J14" s="49">
        <v>7.866901502207549</v>
      </c>
      <c r="K14" s="49">
        <v>6.962406495844528</v>
      </c>
      <c r="L14" s="30"/>
      <c r="M14" t="str">
        <f>IFERROR(__xludf.DUMMYFUNCTION("sparkline(B14:K14)"),"")</f>
        <v/>
      </c>
      <c r="N14" s="30"/>
    </row>
    <row r="15" ht="26.25" customHeight="1" outlineLevel="1">
      <c r="A15" s="36" t="s">
        <v>130</v>
      </c>
      <c r="B15" s="50">
        <v>7.479188580823834</v>
      </c>
      <c r="C15" s="50">
        <v>12.881531841836118</v>
      </c>
      <c r="D15" s="50">
        <v>12.392311243875612</v>
      </c>
      <c r="E15" s="50">
        <v>9.66985850597806</v>
      </c>
      <c r="F15" s="50">
        <v>7.102592286991195</v>
      </c>
      <c r="G15" s="50">
        <v>7.998336676309544</v>
      </c>
      <c r="H15" s="50">
        <v>8.686368226675228</v>
      </c>
      <c r="I15" s="50">
        <v>8.86847739251754</v>
      </c>
      <c r="J15" s="50">
        <v>14.205202987789898</v>
      </c>
      <c r="K15" s="50">
        <v>14.48812029433274</v>
      </c>
      <c r="L15" s="30"/>
      <c r="M15" t="str">
        <f>IFERROR(__xludf.DUMMYFUNCTION("sparkline(B15:K15,{""color"",""#DAA520""})"),"")</f>
        <v/>
      </c>
      <c r="N15" s="30" t="str">
        <f>if((K15-average(B15:K15))/stdev(B15:J15)&lt;1,"The lower this number, it indicates that the stock is available at a cheaper price compared to its historical PE ratio. Ideally, investors should be cautious if this number is greater than 1.","The PE ratio looks expensive. Do proper due diligence using other valuation ratios")</f>
        <v>The PE ratio looks expensive. Do proper due diligence using other valuation ratios</v>
      </c>
      <c r="P15" s="6"/>
    </row>
    <row r="16" ht="26.25" customHeight="1" outlineLevel="1">
      <c r="A16" s="36" t="s">
        <v>131</v>
      </c>
      <c r="B16" s="49">
        <v>1.420873821698427</v>
      </c>
      <c r="C16" s="49">
        <v>2.8724143551834898</v>
      </c>
      <c r="D16" s="49">
        <v>2.6950643618369168</v>
      </c>
      <c r="E16" s="49">
        <v>1.9878541741858453</v>
      </c>
      <c r="F16" s="49">
        <v>1.5182980601606657</v>
      </c>
      <c r="G16" s="49">
        <v>1.4759220426419644</v>
      </c>
      <c r="H16" s="49">
        <v>1.6385718325772547</v>
      </c>
      <c r="I16" s="49">
        <v>1.9392751821273482</v>
      </c>
      <c r="J16" s="49">
        <v>3.8347822771128324</v>
      </c>
      <c r="K16" s="49">
        <v>3.74017042887205</v>
      </c>
      <c r="L16" s="30"/>
      <c r="M16" t="str">
        <f>IFERROR(__xludf.DUMMYFUNCTION("sparkline(B16:K16)"),"")</f>
        <v/>
      </c>
      <c r="N16" s="30"/>
    </row>
    <row r="17" ht="26.25" customHeight="1" outlineLevel="1">
      <c r="A17" s="36" t="s">
        <v>132</v>
      </c>
      <c r="B17" s="49">
        <v>0.01779837245223341</v>
      </c>
      <c r="C17" s="49">
        <v>0.030218621175108654</v>
      </c>
      <c r="D17" s="49">
        <v>0.03364420130573912</v>
      </c>
      <c r="E17" s="49">
        <v>0.028153348693803495</v>
      </c>
      <c r="F17" s="49">
        <v>0.024237671394626136</v>
      </c>
      <c r="G17" s="49">
        <v>0.02388914160799538</v>
      </c>
      <c r="H17" s="49">
        <v>0.030398050879635492</v>
      </c>
      <c r="I17" s="49">
        <v>0.026598079522554646</v>
      </c>
      <c r="J17" s="49">
        <v>0.03684470637849235</v>
      </c>
      <c r="K17" s="49">
        <v>0.03233334299074921</v>
      </c>
      <c r="L17" s="30"/>
      <c r="M17" t="str">
        <f>IFERROR(__xludf.DUMMYFUNCTION("sparkline(B17:K17,{""color"",""#DAA520""})"),"")</f>
        <v/>
      </c>
      <c r="N17" s="30"/>
    </row>
    <row r="18" ht="22.5" customHeight="1" outlineLevel="1">
      <c r="A18" s="51" t="s">
        <v>133</v>
      </c>
      <c r="B18" s="49">
        <v>0.359143307711445</v>
      </c>
      <c r="C18" s="49">
        <v>0.6493669254208871</v>
      </c>
      <c r="D18" s="49">
        <v>6.04914523088064</v>
      </c>
      <c r="E18" s="49">
        <v>4.685188293731166</v>
      </c>
      <c r="F18" s="49">
        <v>3.858646520920736</v>
      </c>
      <c r="G18" s="49">
        <v>4.049964313831611</v>
      </c>
      <c r="H18" s="49">
        <v>4.80357357073691</v>
      </c>
      <c r="I18" s="49">
        <v>5.112460523505458</v>
      </c>
      <c r="J18" s="49">
        <v>6.839024375989162</v>
      </c>
      <c r="K18" s="49">
        <v>6.085482876753781</v>
      </c>
      <c r="L18" s="30"/>
      <c r="M18" t="str">
        <f>IFERROR(__xludf.DUMMYFUNCTION("sparkline(B18:K18)"),"")</f>
        <v/>
      </c>
      <c r="N18" s="30"/>
    </row>
    <row r="19" ht="22.5" customHeight="1">
      <c r="B19" s="45"/>
      <c r="C19" s="45"/>
      <c r="D19" s="45"/>
      <c r="E19" s="45"/>
      <c r="F19" s="45"/>
      <c r="G19" s="45"/>
      <c r="H19" s="45"/>
      <c r="I19" s="45"/>
      <c r="J19" s="45"/>
      <c r="K19" s="45"/>
      <c r="L19" s="30"/>
      <c r="N19" s="30"/>
    </row>
    <row r="20">
      <c r="A20" s="35" t="s">
        <v>134</v>
      </c>
      <c r="B20" s="46"/>
      <c r="C20" s="46"/>
      <c r="D20" s="46"/>
      <c r="E20" s="46"/>
      <c r="F20" s="46"/>
      <c r="G20" s="46"/>
      <c r="H20" s="46"/>
      <c r="I20" s="46"/>
      <c r="J20" s="46"/>
      <c r="K20" s="46"/>
      <c r="L20" s="47"/>
      <c r="M20" s="46"/>
      <c r="N20" s="47"/>
      <c r="O20" s="46"/>
      <c r="P20" s="46"/>
      <c r="Q20" s="46"/>
      <c r="R20" s="46"/>
      <c r="S20" s="46"/>
      <c r="T20" s="46"/>
      <c r="U20" s="46"/>
      <c r="V20" s="46"/>
      <c r="W20" s="46"/>
      <c r="X20" s="46"/>
      <c r="Y20" s="46"/>
      <c r="Z20" s="46"/>
      <c r="AA20" s="46"/>
      <c r="AB20" s="46"/>
    </row>
    <row r="21" ht="15.75" customHeight="1" outlineLevel="1">
      <c r="A21" s="35" t="s">
        <v>106</v>
      </c>
      <c r="B21" s="32">
        <f t="shared" ref="B21:K21" si="1">B13</f>
        <v>39903</v>
      </c>
      <c r="C21" s="32">
        <f t="shared" si="1"/>
        <v>40268</v>
      </c>
      <c r="D21" s="32">
        <f t="shared" si="1"/>
        <v>40633</v>
      </c>
      <c r="E21" s="32">
        <f t="shared" si="1"/>
        <v>40999</v>
      </c>
      <c r="F21" s="32">
        <f t="shared" si="1"/>
        <v>41364</v>
      </c>
      <c r="G21" s="32">
        <f t="shared" si="1"/>
        <v>41729</v>
      </c>
      <c r="H21" s="32">
        <f t="shared" si="1"/>
        <v>42094</v>
      </c>
      <c r="I21" s="32">
        <f t="shared" si="1"/>
        <v>42460</v>
      </c>
      <c r="J21" s="32">
        <f t="shared" si="1"/>
        <v>42825</v>
      </c>
      <c r="K21" s="32">
        <f t="shared" si="1"/>
        <v>43190</v>
      </c>
      <c r="L21" s="30"/>
      <c r="N21" s="30"/>
    </row>
    <row r="22" ht="26.25" customHeight="1" outlineLevel="1">
      <c r="A22" s="36" t="s">
        <v>135</v>
      </c>
      <c r="B22" s="42">
        <v>124.00457038391228</v>
      </c>
      <c r="C22" s="42">
        <v>105.4795081967213</v>
      </c>
      <c r="D22" s="42">
        <v>305.6099562363239</v>
      </c>
      <c r="E22" s="42">
        <v>431.99498207885307</v>
      </c>
      <c r="F22" s="42">
        <v>241.6541325390916</v>
      </c>
      <c r="G22" s="42">
        <v>153.5347129506008</v>
      </c>
      <c r="H22" s="42">
        <v>330.45299872394713</v>
      </c>
      <c r="I22" s="42">
        <v>389.52941176470586</v>
      </c>
      <c r="J22" s="42">
        <v>48.21287128712871</v>
      </c>
      <c r="K22" s="42">
        <v>43.18374558303887</v>
      </c>
      <c r="L22" s="30"/>
      <c r="M22" t="str">
        <f>IFERROR(__xludf.DUMMYFUNCTION("sparkline(B22:K22,{""color"",""#DAA520""})"),"")</f>
        <v/>
      </c>
      <c r="N22" s="30"/>
    </row>
    <row r="23" ht="26.25" customHeight="1" outlineLevel="1">
      <c r="A23" s="36" t="s">
        <v>136</v>
      </c>
      <c r="B23" s="52">
        <v>6.052552031749083E-4</v>
      </c>
      <c r="C23" s="52">
        <v>0.0033364654653478243</v>
      </c>
      <c r="D23" s="52">
        <v>1.7307802401701668E-5</v>
      </c>
      <c r="E23" s="52">
        <v>1.450824849728026E-5</v>
      </c>
      <c r="F23" s="52">
        <v>0.0</v>
      </c>
      <c r="G23" s="52">
        <v>0.0</v>
      </c>
      <c r="H23" s="52">
        <v>0.0</v>
      </c>
      <c r="I23" s="52">
        <v>0.0</v>
      </c>
      <c r="J23" s="52">
        <v>0.25671157279662393</v>
      </c>
      <c r="K23" s="52">
        <v>0.0</v>
      </c>
      <c r="L23" s="30"/>
      <c r="N23" s="30"/>
    </row>
    <row r="24" ht="26.25" customHeight="1" outlineLevel="1">
      <c r="A24" s="36" t="s">
        <v>137</v>
      </c>
      <c r="B24" s="42">
        <v>2.1813168991242295</v>
      </c>
      <c r="C24" s="42">
        <v>0.7507158547109122</v>
      </c>
      <c r="D24" s="42">
        <v>2.6140157137485436</v>
      </c>
      <c r="E24" s="42">
        <v>2.4349333089295135</v>
      </c>
      <c r="F24" s="42">
        <v>2.6329332274687487</v>
      </c>
      <c r="G24" s="42">
        <v>1.0775986889581035</v>
      </c>
      <c r="H24" s="42">
        <v>0.9471417851306907</v>
      </c>
      <c r="I24" s="42">
        <v>0.07703984819734346</v>
      </c>
      <c r="J24" s="42">
        <v>0.6741920918531897</v>
      </c>
      <c r="K24" s="42">
        <v>0.38762501373777336</v>
      </c>
      <c r="L24" s="30"/>
      <c r="M24" t="str">
        <f>IFERROR(__xludf.DUMMYFUNCTION("sparkline(B24:K24,{""color"",""#DAA520""})"),"")</f>
        <v/>
      </c>
      <c r="N24" s="30"/>
    </row>
    <row r="25" ht="22.5" customHeight="1">
      <c r="A25" s="36" t="s">
        <v>138</v>
      </c>
      <c r="B25" s="53">
        <v>1.7252548765208322</v>
      </c>
      <c r="C25" s="53">
        <v>1.9991174393975049</v>
      </c>
      <c r="D25" s="53">
        <v>1.6908745472896771</v>
      </c>
      <c r="E25" s="53">
        <v>1.7128623395639362</v>
      </c>
      <c r="F25" s="53">
        <v>1.4898914887985937</v>
      </c>
      <c r="G25" s="53">
        <v>1.273600849197592</v>
      </c>
      <c r="H25" s="53">
        <v>0.9696926130346665</v>
      </c>
      <c r="I25" s="53">
        <v>0.40803289057558506</v>
      </c>
      <c r="J25" s="53">
        <v>0.4894536541314584</v>
      </c>
      <c r="K25" s="53">
        <v>1.0811078140454995</v>
      </c>
      <c r="L25" s="30"/>
      <c r="M25" t="str">
        <f>IFERROR(__xludf.DUMMYFUNCTION("sparkline(B25:K25,{""color"",""#DAA520""})"),"")</f>
        <v/>
      </c>
      <c r="N25" s="30"/>
    </row>
    <row r="26" ht="15.75" customHeight="1">
      <c r="A26" s="54"/>
      <c r="E26" s="55"/>
      <c r="L26" s="30"/>
      <c r="N26" s="30"/>
    </row>
    <row r="27" ht="15.75" customHeight="1">
      <c r="A27" s="35" t="s">
        <v>139</v>
      </c>
      <c r="E27" s="55"/>
      <c r="L27" s="30"/>
      <c r="N27" s="30"/>
    </row>
    <row r="28" ht="15.75" customHeight="1" outlineLevel="1">
      <c r="A28" s="35" t="s">
        <v>106</v>
      </c>
      <c r="B28" s="32">
        <f>B21</f>
        <v>39903</v>
      </c>
      <c r="C28" s="32">
        <f t="shared" ref="C28:K28" si="2">B28+365</f>
        <v>40268</v>
      </c>
      <c r="D28" s="32">
        <f t="shared" si="2"/>
        <v>40633</v>
      </c>
      <c r="E28" s="32">
        <f t="shared" si="2"/>
        <v>40998</v>
      </c>
      <c r="F28" s="32">
        <f t="shared" si="2"/>
        <v>41363</v>
      </c>
      <c r="G28" s="32">
        <f t="shared" si="2"/>
        <v>41728</v>
      </c>
      <c r="H28" s="32">
        <f t="shared" si="2"/>
        <v>42093</v>
      </c>
      <c r="I28" s="32">
        <f t="shared" si="2"/>
        <v>42458</v>
      </c>
      <c r="J28" s="32">
        <f t="shared" si="2"/>
        <v>42823</v>
      </c>
      <c r="K28" s="32">
        <f t="shared" si="2"/>
        <v>43188</v>
      </c>
      <c r="L28" s="30"/>
      <c r="N28" s="30"/>
    </row>
    <row r="29" ht="15.75" customHeight="1" outlineLevel="1">
      <c r="A29" s="54" t="s">
        <v>140</v>
      </c>
      <c r="B29" s="56">
        <v>10.598633515660346</v>
      </c>
      <c r="C29" s="56">
        <v>6.912580438744314</v>
      </c>
      <c r="D29" s="56">
        <v>7.594736417452837</v>
      </c>
      <c r="E29" s="56">
        <v>10.639276793002557</v>
      </c>
      <c r="F29" s="56">
        <v>11.578693117393605</v>
      </c>
      <c r="G29" s="56">
        <v>10.693804799633911</v>
      </c>
      <c r="H29" s="56">
        <v>16.260681521112172</v>
      </c>
      <c r="I29" s="56">
        <v>2.754037091883506</v>
      </c>
      <c r="J29" s="56">
        <v>2.873849360273259</v>
      </c>
      <c r="K29" s="56">
        <v>3.041115739902192</v>
      </c>
      <c r="L29" s="30"/>
      <c r="M29" t="str">
        <f>IFERROR(__xludf.DUMMYFUNCTION("sparkline(B29:K29,{""color"",""#DAA520""})"),"")</f>
        <v/>
      </c>
      <c r="N29" s="30"/>
    </row>
    <row r="30" ht="15.75" customHeight="1" outlineLevel="1">
      <c r="A30" s="54" t="s">
        <v>141</v>
      </c>
      <c r="B30" s="57">
        <v>35.06275229874636</v>
      </c>
      <c r="C30" s="57">
        <v>20.567009730608945</v>
      </c>
      <c r="D30" s="57">
        <v>27.718297428970722</v>
      </c>
      <c r="E30" s="57">
        <v>25.536184461448226</v>
      </c>
      <c r="F30" s="57">
        <v>31.93330388414342</v>
      </c>
      <c r="G30" s="57">
        <v>32.07365188133798</v>
      </c>
      <c r="H30" s="57">
        <v>29.907836485242818</v>
      </c>
      <c r="I30" s="57">
        <v>27.231506945913548</v>
      </c>
      <c r="J30" s="57">
        <v>40.910090893301685</v>
      </c>
      <c r="K30" s="57">
        <v>22.791840246332185</v>
      </c>
      <c r="L30" s="30"/>
      <c r="M30" t="str">
        <f>IFERROR(__xludf.DUMMYFUNCTION("sparkline(B30:K30)"),"")</f>
        <v/>
      </c>
      <c r="N30" s="30"/>
    </row>
    <row r="31" ht="15.75" customHeight="1">
      <c r="A31" s="54"/>
      <c r="E31" s="55"/>
      <c r="L31" s="30"/>
      <c r="N31" s="30"/>
    </row>
    <row r="32" ht="15.75" customHeight="1">
      <c r="A32" s="58" t="s">
        <v>142</v>
      </c>
      <c r="B32" s="59"/>
      <c r="L32" s="30"/>
      <c r="N32" s="30"/>
    </row>
    <row r="33" ht="15.75" customHeight="1" outlineLevel="1">
      <c r="A33" s="36" t="s">
        <v>143</v>
      </c>
      <c r="B33" s="59">
        <v>0.8502122961629635</v>
      </c>
      <c r="L33" s="30"/>
      <c r="N33" s="30" t="str">
        <f>if(B33&lt;1,"Not satisfactory, Do proper due diligence on cash flow statement","A number greater than 1 is good to go")</f>
        <v>Not satisfactory, Do proper due diligence on cash flow statement</v>
      </c>
    </row>
    <row r="34" ht="15.75" customHeight="1" outlineLevel="1">
      <c r="L34" s="30"/>
      <c r="N34" s="30"/>
    </row>
    <row r="35" ht="15.75" customHeight="1" outlineLevel="1">
      <c r="A35" s="40" t="s">
        <v>61</v>
      </c>
      <c r="C35" s="6">
        <v>1679.2499999999998</v>
      </c>
      <c r="D35" s="6">
        <v>3225.1899999999996</v>
      </c>
      <c r="E35" s="6">
        <v>2772.6300000000006</v>
      </c>
      <c r="F35" s="6">
        <v>3530.16</v>
      </c>
      <c r="G35" s="6">
        <v>3563.9699999999993</v>
      </c>
      <c r="H35" s="6">
        <v>4123.82</v>
      </c>
      <c r="I35" s="6">
        <v>4343.88</v>
      </c>
      <c r="J35" s="6">
        <v>5526.0</v>
      </c>
      <c r="K35" s="6">
        <v>6896.0</v>
      </c>
      <c r="L35" s="30"/>
      <c r="N35" s="30"/>
    </row>
    <row r="36" ht="15.75" customHeight="1" outlineLevel="1">
      <c r="L36" s="30"/>
      <c r="N36" s="30"/>
    </row>
    <row r="37" ht="15.75" customHeight="1" outlineLevel="1">
      <c r="A37" s="40" t="s">
        <v>144</v>
      </c>
      <c r="H37" s="60" t="s">
        <v>145</v>
      </c>
      <c r="I37" s="60" t="s">
        <v>146</v>
      </c>
      <c r="J37" s="60" t="s">
        <v>147</v>
      </c>
      <c r="K37" s="60" t="s">
        <v>148</v>
      </c>
      <c r="L37" s="30"/>
      <c r="N37" s="30"/>
    </row>
    <row r="38" ht="15.75" customHeight="1" outlineLevel="1">
      <c r="H38" s="39">
        <v>0.14301592458600298</v>
      </c>
      <c r="I38" s="39">
        <v>0.11700700786250118</v>
      </c>
      <c r="J38" s="39">
        <v>0.11920957916415675</v>
      </c>
      <c r="K38" s="39">
        <v>0.14543612509183435</v>
      </c>
      <c r="L38" s="30"/>
      <c r="N38" s="30"/>
    </row>
    <row r="39" ht="15.75" customHeight="1" outlineLevel="1">
      <c r="L39" s="30"/>
      <c r="N39" s="30"/>
    </row>
    <row r="40" ht="15.75" customHeight="1" outlineLevel="1">
      <c r="A40" s="40" t="s">
        <v>149</v>
      </c>
      <c r="B40" s="61">
        <v>0.6233008195043996</v>
      </c>
      <c r="C40" s="61">
        <v>0.6145091976269003</v>
      </c>
      <c r="D40" s="61">
        <v>0.6172912005580208</v>
      </c>
      <c r="E40" s="61">
        <v>0.5300206042181087</v>
      </c>
      <c r="F40" s="61">
        <v>0.6588650760160023</v>
      </c>
      <c r="G40" s="61">
        <v>0.5931575063543689</v>
      </c>
      <c r="H40" s="61">
        <v>0.6689346052421246</v>
      </c>
      <c r="I40" s="61">
        <v>-0.3438131921039962</v>
      </c>
      <c r="J40" s="61">
        <v>-0.4108375863104174</v>
      </c>
      <c r="K40" s="61">
        <v>0.521677579189524</v>
      </c>
      <c r="L40" s="30"/>
      <c r="N40" s="30"/>
    </row>
    <row r="41" ht="15.75" customHeight="1" outlineLevel="1">
      <c r="L41" s="30"/>
      <c r="N41" s="30"/>
    </row>
    <row r="42" ht="15.75" customHeight="1" outlineLevel="1">
      <c r="A42" s="40" t="s">
        <v>150</v>
      </c>
      <c r="B42" s="62">
        <v>2.800614914432786</v>
      </c>
      <c r="C42" s="63"/>
      <c r="L42" s="30"/>
      <c r="N42" s="30" t="str">
        <f>if(B42&lt;1,"The company is already growing at a rate which is more than its self sustainable growth rate","The company can increase its sales growth without external funding")</f>
        <v>The company can increase its sales growth without external funding</v>
      </c>
    </row>
    <row r="43" ht="15.75" customHeight="1">
      <c r="C43" s="63"/>
      <c r="L43" s="30"/>
      <c r="N43" s="30"/>
    </row>
    <row r="44" ht="15.75" customHeight="1">
      <c r="A44" s="33" t="s">
        <v>151</v>
      </c>
      <c r="L44" s="30"/>
      <c r="N44" s="30"/>
    </row>
    <row r="45" ht="15.75" customHeight="1" outlineLevel="1">
      <c r="A45" s="64" t="s">
        <v>152</v>
      </c>
      <c r="B45" s="40" t="s">
        <v>69</v>
      </c>
      <c r="L45" s="30"/>
      <c r="N45" s="30"/>
    </row>
    <row r="46" ht="15.75" customHeight="1" outlineLevel="1">
      <c r="A46" s="64" t="s">
        <v>153</v>
      </c>
      <c r="L46" s="30"/>
      <c r="N46" s="30"/>
    </row>
    <row r="47" ht="15.75" customHeight="1" outlineLevel="1">
      <c r="A47" s="40" t="s">
        <v>154</v>
      </c>
      <c r="B47" s="39">
        <v>0.13903868833126132</v>
      </c>
      <c r="L47" s="30"/>
      <c r="N47" s="30"/>
    </row>
    <row r="48" ht="15.75" customHeight="1" outlineLevel="1">
      <c r="A48" s="40" t="s">
        <v>155</v>
      </c>
      <c r="B48" s="41">
        <v>0.1</v>
      </c>
      <c r="L48" s="30"/>
      <c r="N48" s="30"/>
    </row>
    <row r="49" ht="15.75" customHeight="1" outlineLevel="1">
      <c r="A49" s="40" t="s">
        <v>156</v>
      </c>
      <c r="B49" s="41">
        <v>0.08</v>
      </c>
      <c r="L49" s="30"/>
      <c r="N49" s="30"/>
    </row>
    <row r="50" ht="15.75" customHeight="1" outlineLevel="1">
      <c r="A50" s="40" t="s">
        <v>157</v>
      </c>
      <c r="B50" s="41">
        <v>0.06</v>
      </c>
      <c r="L50" s="30"/>
      <c r="N50" s="30"/>
    </row>
    <row r="51" ht="15.75" customHeight="1" outlineLevel="1">
      <c r="A51" s="40" t="s">
        <v>158</v>
      </c>
      <c r="B51" s="41">
        <v>0.045</v>
      </c>
      <c r="L51" s="30"/>
      <c r="N51" s="30"/>
    </row>
    <row r="52" ht="15.75" customHeight="1" outlineLevel="1">
      <c r="A52" s="40" t="s">
        <v>159</v>
      </c>
      <c r="B52" s="41">
        <v>0.1461789319648576</v>
      </c>
      <c r="L52" s="30"/>
      <c r="N52" s="30"/>
    </row>
    <row r="53" ht="15.75" customHeight="1" outlineLevel="1">
      <c r="L53" s="30"/>
      <c r="N53" s="30"/>
    </row>
    <row r="54" ht="15.75" customHeight="1" outlineLevel="1">
      <c r="B54" s="40">
        <v>1.0</v>
      </c>
      <c r="C54" s="40">
        <v>2.0</v>
      </c>
      <c r="D54" s="40">
        <v>3.0</v>
      </c>
      <c r="E54" s="40">
        <v>4.0</v>
      </c>
      <c r="F54" s="40">
        <v>5.0</v>
      </c>
      <c r="G54" s="40">
        <v>6.0</v>
      </c>
      <c r="H54" s="40">
        <v>7.0</v>
      </c>
      <c r="I54" s="40">
        <v>8.0</v>
      </c>
      <c r="J54" s="40">
        <v>9.0</v>
      </c>
      <c r="K54" s="40">
        <v>10.0</v>
      </c>
      <c r="L54" s="30" t="s">
        <v>160</v>
      </c>
      <c r="N54" s="30"/>
    </row>
    <row r="55" ht="15.75" customHeight="1" outlineLevel="1">
      <c r="B55" s="65">
        <f>K2+365</f>
        <v>43555</v>
      </c>
      <c r="C55" s="65">
        <f t="shared" ref="C55:K55" si="3">B55+365</f>
        <v>43920</v>
      </c>
      <c r="D55" s="65">
        <f t="shared" si="3"/>
        <v>44285</v>
      </c>
      <c r="E55" s="65">
        <f t="shared" si="3"/>
        <v>44650</v>
      </c>
      <c r="F55" s="65">
        <f t="shared" si="3"/>
        <v>45015</v>
      </c>
      <c r="G55" s="65">
        <f t="shared" si="3"/>
        <v>45380</v>
      </c>
      <c r="H55" s="65">
        <f t="shared" si="3"/>
        <v>45745</v>
      </c>
      <c r="I55" s="65">
        <f t="shared" si="3"/>
        <v>46110</v>
      </c>
      <c r="J55" s="65">
        <f t="shared" si="3"/>
        <v>46475</v>
      </c>
      <c r="K55" s="65">
        <f t="shared" si="3"/>
        <v>46840</v>
      </c>
      <c r="L55" s="30"/>
      <c r="N55" s="30"/>
    </row>
    <row r="56" ht="15.75" customHeight="1" outlineLevel="1">
      <c r="A56" s="40" t="s">
        <v>161</v>
      </c>
      <c r="B56" s="59">
        <v>6147.489333333334</v>
      </c>
      <c r="C56" s="59">
        <v>6762.238266666668</v>
      </c>
      <c r="D56" s="59">
        <v>7438.462093333335</v>
      </c>
      <c r="E56" s="59">
        <v>8033.5390608000025</v>
      </c>
      <c r="F56" s="59">
        <v>8676.222185664003</v>
      </c>
      <c r="G56" s="59">
        <v>9370.319960517123</v>
      </c>
      <c r="H56" s="59">
        <v>9932.53915814815</v>
      </c>
      <c r="I56" s="59">
        <v>10528.49150763704</v>
      </c>
      <c r="J56" s="59">
        <v>11160.200998095263</v>
      </c>
      <c r="K56" s="59">
        <v>11829.813057980979</v>
      </c>
      <c r="L56" s="59">
        <v>122181.11424504718</v>
      </c>
      <c r="N56" s="30"/>
    </row>
    <row r="57" ht="15.75" customHeight="1" outlineLevel="1">
      <c r="A57" s="40" t="s">
        <v>162</v>
      </c>
      <c r="B57" s="59">
        <v>5363.463907677042</v>
      </c>
      <c r="C57" s="59">
        <v>5147.372834999586</v>
      </c>
      <c r="D57" s="59">
        <v>4939.987955277778</v>
      </c>
      <c r="E57" s="59">
        <v>4654.759255218609</v>
      </c>
      <c r="F57" s="59">
        <v>4385.999302062055</v>
      </c>
      <c r="G57" s="59">
        <v>4132.757211046219</v>
      </c>
      <c r="H57" s="59">
        <v>3822.023352147348</v>
      </c>
      <c r="I57" s="59">
        <v>3534.652958880599</v>
      </c>
      <c r="J57" s="59">
        <v>3268.8893783717804</v>
      </c>
      <c r="K57" s="59">
        <v>3023.108037009641</v>
      </c>
      <c r="L57" s="59">
        <v>31223.376619278206</v>
      </c>
      <c r="N57" s="30"/>
    </row>
    <row r="58" ht="15.75" customHeight="1" outlineLevel="1">
      <c r="A58" s="40" t="s">
        <v>163</v>
      </c>
      <c r="B58" s="59">
        <v>73496.39081196886</v>
      </c>
      <c r="L58" s="30"/>
      <c r="N58" s="30"/>
    </row>
    <row r="59" ht="15.75" customHeight="1" outlineLevel="1">
      <c r="A59" s="40" t="s">
        <v>164</v>
      </c>
      <c r="B59" s="57">
        <v>173.94282138690323</v>
      </c>
      <c r="L59" s="30"/>
      <c r="N59" s="30"/>
    </row>
    <row r="60" ht="15.75" customHeight="1" outlineLevel="1">
      <c r="A60" s="40" t="s">
        <v>165</v>
      </c>
      <c r="B60" s="57">
        <v>318.063095</v>
      </c>
      <c r="L60" s="30"/>
      <c r="N60" s="30"/>
    </row>
    <row r="61" ht="15.75" customHeight="1" outlineLevel="1">
      <c r="A61" s="40" t="s">
        <v>166</v>
      </c>
      <c r="B61" s="59">
        <v>1.8285497065298728</v>
      </c>
      <c r="L61" s="30"/>
      <c r="N61" s="30" t="str">
        <f>if(B61&gt;1,"The scrip looks over-valued","The scrip is fairly valued)")</f>
        <v>The scrip looks over-valued</v>
      </c>
    </row>
    <row r="62" ht="15.75" customHeight="1">
      <c r="L62" s="30"/>
      <c r="N62" s="30"/>
    </row>
    <row r="63" ht="15.75" customHeight="1">
      <c r="L63" s="30"/>
      <c r="N63" s="30"/>
    </row>
    <row r="64" ht="15.75" customHeight="1">
      <c r="L64" s="30"/>
      <c r="N64" s="30"/>
    </row>
    <row r="65" ht="15.75" customHeight="1">
      <c r="L65" s="30"/>
      <c r="N65" s="30"/>
    </row>
    <row r="66" ht="15.75" customHeight="1">
      <c r="L66" s="30"/>
      <c r="N66" s="30"/>
    </row>
    <row r="67" ht="15.75" customHeight="1">
      <c r="L67" s="30"/>
      <c r="N67" s="30"/>
    </row>
    <row r="68" ht="15.75" customHeight="1">
      <c r="L68" s="30"/>
      <c r="N68" s="30"/>
    </row>
    <row r="69" ht="15.75" customHeight="1">
      <c r="L69" s="30"/>
      <c r="N69" s="30"/>
    </row>
    <row r="70" ht="15.75" customHeight="1">
      <c r="L70" s="30"/>
      <c r="N70" s="30"/>
    </row>
    <row r="71" ht="15.75" customHeight="1">
      <c r="L71" s="30"/>
      <c r="N71" s="30"/>
    </row>
    <row r="72" ht="15.75" customHeight="1">
      <c r="L72" s="30"/>
      <c r="N72" s="30"/>
    </row>
    <row r="73" ht="15.75" customHeight="1">
      <c r="L73" s="30"/>
      <c r="N73" s="30"/>
    </row>
    <row r="74" ht="15.75" customHeight="1">
      <c r="L74" s="30"/>
      <c r="N74" s="30"/>
    </row>
    <row r="75" ht="15.75" customHeight="1">
      <c r="L75" s="30"/>
      <c r="N75" s="30"/>
    </row>
    <row r="76" ht="15.75" customHeight="1">
      <c r="L76" s="30"/>
      <c r="N76" s="30"/>
    </row>
    <row r="77" ht="15.75" customHeight="1">
      <c r="L77" s="30"/>
      <c r="N77" s="30"/>
    </row>
    <row r="78" ht="15.75" customHeight="1">
      <c r="L78" s="30"/>
      <c r="N78" s="30"/>
    </row>
    <row r="79" ht="15.75" customHeight="1">
      <c r="L79" s="30"/>
      <c r="N79" s="30"/>
    </row>
    <row r="80" ht="15.75" customHeight="1">
      <c r="L80" s="30"/>
      <c r="N80" s="30"/>
    </row>
    <row r="81" ht="15.75" customHeight="1">
      <c r="L81" s="30"/>
      <c r="N81" s="30"/>
    </row>
    <row r="82" ht="15.75" customHeight="1">
      <c r="L82" s="30"/>
      <c r="N82" s="30"/>
    </row>
    <row r="83" ht="15.75" customHeight="1">
      <c r="L83" s="30"/>
      <c r="N83" s="30"/>
    </row>
    <row r="84" ht="15.75" customHeight="1">
      <c r="L84" s="30"/>
      <c r="N84" s="30"/>
    </row>
    <row r="85" ht="15.75" customHeight="1">
      <c r="L85" s="30"/>
      <c r="N85" s="30"/>
    </row>
    <row r="86" ht="15.75" customHeight="1">
      <c r="L86" s="30"/>
      <c r="N86" s="30"/>
    </row>
    <row r="87" ht="15.75" customHeight="1">
      <c r="L87" s="30"/>
      <c r="N87" s="30"/>
    </row>
    <row r="88" ht="15.75" customHeight="1">
      <c r="L88" s="30"/>
      <c r="N88" s="30"/>
    </row>
    <row r="89" ht="15.75" customHeight="1">
      <c r="L89" s="30"/>
      <c r="N89" s="30"/>
    </row>
    <row r="90" ht="15.75" customHeight="1">
      <c r="L90" s="30"/>
      <c r="N90" s="30"/>
    </row>
    <row r="91" ht="15.75" customHeight="1">
      <c r="L91" s="30"/>
      <c r="N91" s="30"/>
    </row>
    <row r="92" ht="15.75" customHeight="1">
      <c r="L92" s="30"/>
      <c r="N92" s="30"/>
    </row>
    <row r="93" ht="15.75" customHeight="1">
      <c r="L93" s="30"/>
      <c r="N93" s="30"/>
    </row>
    <row r="94" ht="15.75" customHeight="1">
      <c r="L94" s="30"/>
      <c r="N94" s="30"/>
    </row>
    <row r="95" ht="15.75" customHeight="1">
      <c r="L95" s="30"/>
      <c r="N95" s="30"/>
    </row>
    <row r="96" ht="15.75" customHeight="1">
      <c r="L96" s="30"/>
      <c r="N96" s="30"/>
    </row>
    <row r="97" ht="15.75" customHeight="1">
      <c r="L97" s="30"/>
      <c r="N97" s="30"/>
    </row>
    <row r="98" ht="15.75" customHeight="1">
      <c r="L98" s="30"/>
      <c r="N98" s="30"/>
    </row>
    <row r="99" ht="15.75" customHeight="1">
      <c r="L99" s="30"/>
      <c r="N99" s="30"/>
    </row>
    <row r="100" ht="15.75" customHeight="1">
      <c r="L100" s="30"/>
      <c r="N100" s="30"/>
    </row>
    <row r="101" ht="15.75" customHeight="1">
      <c r="L101" s="30"/>
      <c r="N101" s="30"/>
    </row>
    <row r="102" ht="15.75" customHeight="1">
      <c r="L102" s="30"/>
      <c r="N102" s="30"/>
    </row>
    <row r="103" ht="15.75" customHeight="1">
      <c r="L103" s="30"/>
      <c r="N103" s="30"/>
    </row>
    <row r="104" ht="15.75" customHeight="1">
      <c r="L104" s="30"/>
      <c r="N104" s="30"/>
    </row>
    <row r="105" ht="15.75" customHeight="1">
      <c r="L105" s="30"/>
      <c r="N105" s="30"/>
    </row>
    <row r="106" ht="15.75" customHeight="1">
      <c r="L106" s="30"/>
      <c r="N106" s="30"/>
    </row>
    <row r="107" ht="15.75" customHeight="1">
      <c r="L107" s="30"/>
      <c r="N107" s="30"/>
    </row>
    <row r="108" ht="15.75" customHeight="1">
      <c r="L108" s="30"/>
      <c r="N108" s="30"/>
    </row>
    <row r="109" ht="15.75" customHeight="1">
      <c r="L109" s="30"/>
      <c r="N109" s="30"/>
    </row>
    <row r="110" ht="15.75" customHeight="1">
      <c r="L110" s="30"/>
      <c r="N110" s="30"/>
    </row>
    <row r="111" ht="15.75" customHeight="1">
      <c r="L111" s="30"/>
      <c r="N111" s="30"/>
    </row>
    <row r="112" ht="15.75" customHeight="1">
      <c r="L112" s="30"/>
      <c r="N112" s="30"/>
    </row>
    <row r="113" ht="15.75" customHeight="1">
      <c r="L113" s="30"/>
      <c r="N113" s="30"/>
    </row>
    <row r="114" ht="15.75" customHeight="1">
      <c r="L114" s="30"/>
      <c r="N114" s="30"/>
    </row>
    <row r="115" ht="15.75" customHeight="1">
      <c r="L115" s="30"/>
      <c r="N115" s="30"/>
    </row>
    <row r="116" ht="15.75" customHeight="1">
      <c r="L116" s="30"/>
      <c r="N116" s="30"/>
    </row>
    <row r="117" ht="15.75" customHeight="1">
      <c r="L117" s="30"/>
      <c r="N117" s="30"/>
    </row>
    <row r="118" ht="15.75" customHeight="1">
      <c r="L118" s="30"/>
      <c r="N118" s="30"/>
    </row>
    <row r="119" ht="15.75" customHeight="1">
      <c r="L119" s="30"/>
      <c r="N119" s="30"/>
    </row>
    <row r="120" ht="15.75" customHeight="1">
      <c r="L120" s="30"/>
      <c r="N120" s="30"/>
    </row>
    <row r="121" ht="15.75" customHeight="1">
      <c r="L121" s="30"/>
      <c r="N121" s="30"/>
    </row>
    <row r="122" ht="15.75" customHeight="1">
      <c r="L122" s="30"/>
      <c r="N122" s="30"/>
    </row>
    <row r="123" ht="15.75" customHeight="1">
      <c r="L123" s="30"/>
      <c r="N123" s="30"/>
    </row>
    <row r="124" ht="15.75" customHeight="1">
      <c r="L124" s="30"/>
      <c r="N124" s="30"/>
    </row>
    <row r="125" ht="15.75" customHeight="1">
      <c r="L125" s="30"/>
      <c r="N125" s="30"/>
    </row>
    <row r="126" ht="15.75" customHeight="1">
      <c r="L126" s="30"/>
      <c r="N126" s="30"/>
    </row>
    <row r="127" ht="15.75" customHeight="1">
      <c r="L127" s="30"/>
      <c r="N127" s="30"/>
    </row>
    <row r="128" ht="15.75" customHeight="1">
      <c r="L128" s="30"/>
      <c r="N128" s="30"/>
    </row>
    <row r="129" ht="15.75" customHeight="1">
      <c r="L129" s="30"/>
      <c r="N129" s="30"/>
    </row>
    <row r="130" ht="15.75" customHeight="1">
      <c r="L130" s="30"/>
      <c r="N130" s="30"/>
    </row>
    <row r="131" ht="15.75" customHeight="1">
      <c r="L131" s="30"/>
      <c r="N131" s="30"/>
    </row>
    <row r="132" ht="15.75" customHeight="1">
      <c r="L132" s="30"/>
      <c r="N132" s="30"/>
    </row>
    <row r="133" ht="15.75" customHeight="1">
      <c r="L133" s="30"/>
      <c r="N133" s="30"/>
    </row>
    <row r="134" ht="15.75" customHeight="1">
      <c r="L134" s="30"/>
      <c r="N134" s="30"/>
    </row>
    <row r="135" ht="15.75" customHeight="1">
      <c r="L135" s="30"/>
      <c r="N135" s="30"/>
    </row>
    <row r="136" ht="15.75" customHeight="1">
      <c r="L136" s="30"/>
      <c r="N136" s="30"/>
    </row>
    <row r="137" ht="15.75" customHeight="1">
      <c r="L137" s="30"/>
      <c r="N137" s="30"/>
    </row>
    <row r="138" ht="15.75" customHeight="1">
      <c r="L138" s="30"/>
      <c r="N138" s="30"/>
    </row>
    <row r="139" ht="15.75" customHeight="1">
      <c r="L139" s="30"/>
      <c r="N139" s="30"/>
    </row>
    <row r="140" ht="15.75" customHeight="1">
      <c r="L140" s="30"/>
      <c r="N140" s="30"/>
    </row>
    <row r="141" ht="15.75" customHeight="1">
      <c r="L141" s="30"/>
      <c r="N141" s="30"/>
    </row>
    <row r="142" ht="15.75" customHeight="1">
      <c r="L142" s="30"/>
      <c r="N142" s="30"/>
    </row>
    <row r="143" ht="15.75" customHeight="1">
      <c r="L143" s="30"/>
      <c r="N143" s="30"/>
    </row>
    <row r="144" ht="15.75" customHeight="1">
      <c r="L144" s="30"/>
      <c r="N144" s="30"/>
    </row>
    <row r="145" ht="15.75" customHeight="1">
      <c r="L145" s="30"/>
      <c r="N145" s="30"/>
    </row>
    <row r="146" ht="15.75" customHeight="1">
      <c r="L146" s="30"/>
      <c r="N146" s="30"/>
    </row>
    <row r="147" ht="15.75" customHeight="1">
      <c r="L147" s="30"/>
      <c r="N147" s="30"/>
    </row>
    <row r="148" ht="15.75" customHeight="1">
      <c r="L148" s="30"/>
      <c r="N148" s="30"/>
    </row>
    <row r="149" ht="15.75" customHeight="1">
      <c r="L149" s="30"/>
      <c r="N149" s="30"/>
    </row>
    <row r="150" ht="15.75" customHeight="1">
      <c r="L150" s="30"/>
      <c r="N150" s="30"/>
    </row>
    <row r="151" ht="15.75" customHeight="1">
      <c r="L151" s="30"/>
      <c r="N151" s="30"/>
    </row>
    <row r="152" ht="15.75" customHeight="1">
      <c r="L152" s="30"/>
      <c r="N152" s="30"/>
    </row>
    <row r="153" ht="15.75" customHeight="1">
      <c r="L153" s="30"/>
      <c r="N153" s="30"/>
    </row>
    <row r="154" ht="15.75" customHeight="1">
      <c r="L154" s="30"/>
      <c r="N154" s="30"/>
    </row>
    <row r="155" ht="15.75" customHeight="1">
      <c r="L155" s="30"/>
      <c r="N155" s="30"/>
    </row>
    <row r="156" ht="15.75" customHeight="1">
      <c r="L156" s="30"/>
      <c r="N156" s="30"/>
    </row>
    <row r="157" ht="15.75" customHeight="1">
      <c r="L157" s="30"/>
      <c r="N157" s="30"/>
    </row>
    <row r="158" ht="15.75" customHeight="1">
      <c r="L158" s="30"/>
      <c r="N158" s="30"/>
    </row>
    <row r="159" ht="15.75" customHeight="1">
      <c r="L159" s="30"/>
      <c r="N159" s="30"/>
    </row>
    <row r="160" ht="15.75" customHeight="1">
      <c r="L160" s="30"/>
      <c r="N160" s="30"/>
    </row>
    <row r="161" ht="15.75" customHeight="1">
      <c r="L161" s="30"/>
      <c r="N161" s="30"/>
    </row>
    <row r="162" ht="15.75" customHeight="1">
      <c r="L162" s="30"/>
      <c r="N162" s="30"/>
    </row>
    <row r="163" ht="15.75" customHeight="1">
      <c r="L163" s="30"/>
      <c r="N163" s="30"/>
    </row>
    <row r="164" ht="15.75" customHeight="1">
      <c r="L164" s="30"/>
      <c r="N164" s="30"/>
    </row>
    <row r="165" ht="15.75" customHeight="1">
      <c r="L165" s="30"/>
      <c r="N165" s="30"/>
    </row>
    <row r="166" ht="15.75" customHeight="1">
      <c r="L166" s="30"/>
      <c r="N166" s="30"/>
    </row>
    <row r="167" ht="15.75" customHeight="1">
      <c r="L167" s="30"/>
      <c r="N167" s="30"/>
    </row>
    <row r="168" ht="15.75" customHeight="1">
      <c r="L168" s="30"/>
      <c r="N168" s="30"/>
    </row>
    <row r="169" ht="15.75" customHeight="1">
      <c r="L169" s="30"/>
      <c r="N169" s="30"/>
    </row>
    <row r="170" ht="15.75" customHeight="1">
      <c r="L170" s="30"/>
      <c r="N170" s="30"/>
    </row>
    <row r="171" ht="15.75" customHeight="1">
      <c r="L171" s="30"/>
      <c r="N171" s="30"/>
    </row>
    <row r="172" ht="15.75" customHeight="1">
      <c r="L172" s="30"/>
      <c r="N172" s="30"/>
    </row>
    <row r="173" ht="15.75" customHeight="1">
      <c r="L173" s="30"/>
      <c r="N173" s="30"/>
    </row>
    <row r="174" ht="15.75" customHeight="1">
      <c r="L174" s="30"/>
      <c r="N174" s="30"/>
    </row>
    <row r="175" ht="15.75" customHeight="1">
      <c r="L175" s="30"/>
      <c r="N175" s="30"/>
    </row>
    <row r="176" ht="15.75" customHeight="1">
      <c r="L176" s="30"/>
      <c r="N176" s="30"/>
    </row>
    <row r="177" ht="15.75" customHeight="1">
      <c r="L177" s="30"/>
      <c r="N177" s="30"/>
    </row>
    <row r="178" ht="15.75" customHeight="1">
      <c r="L178" s="30"/>
      <c r="N178" s="30"/>
    </row>
    <row r="179" ht="15.75" customHeight="1">
      <c r="L179" s="30"/>
      <c r="N179" s="30"/>
    </row>
    <row r="180" ht="15.75" customHeight="1">
      <c r="L180" s="30"/>
      <c r="N180" s="30"/>
    </row>
    <row r="181" ht="15.75" customHeight="1">
      <c r="L181" s="30"/>
      <c r="N181" s="30"/>
    </row>
    <row r="182" ht="15.75" customHeight="1">
      <c r="L182" s="30"/>
      <c r="N182" s="30"/>
    </row>
    <row r="183" ht="15.75" customHeight="1">
      <c r="L183" s="30"/>
      <c r="N183" s="30"/>
    </row>
    <row r="184" ht="15.75" customHeight="1">
      <c r="L184" s="30"/>
      <c r="N184" s="30"/>
    </row>
    <row r="185" ht="15.75" customHeight="1">
      <c r="L185" s="30"/>
      <c r="N185" s="30"/>
    </row>
    <row r="186" ht="15.75" customHeight="1">
      <c r="L186" s="30"/>
      <c r="N186" s="30"/>
    </row>
    <row r="187" ht="15.75" customHeight="1">
      <c r="L187" s="30"/>
      <c r="N187" s="30"/>
    </row>
    <row r="188" ht="15.75" customHeight="1">
      <c r="L188" s="30"/>
      <c r="N188" s="30"/>
    </row>
    <row r="189" ht="15.75" customHeight="1">
      <c r="L189" s="30"/>
      <c r="N189" s="30"/>
    </row>
    <row r="190" ht="15.75" customHeight="1">
      <c r="L190" s="30"/>
      <c r="N190" s="30"/>
    </row>
    <row r="191" ht="15.75" customHeight="1">
      <c r="L191" s="30"/>
      <c r="N191" s="30"/>
    </row>
    <row r="192" ht="15.75" customHeight="1">
      <c r="L192" s="30"/>
      <c r="N192" s="30"/>
    </row>
    <row r="193" ht="15.75" customHeight="1">
      <c r="L193" s="30"/>
      <c r="N193" s="30"/>
    </row>
    <row r="194" ht="15.75" customHeight="1">
      <c r="L194" s="30"/>
      <c r="N194" s="30"/>
    </row>
    <row r="195" ht="15.75" customHeight="1">
      <c r="L195" s="30"/>
      <c r="N195" s="30"/>
    </row>
    <row r="196" ht="15.75" customHeight="1">
      <c r="L196" s="30"/>
      <c r="N196" s="30"/>
    </row>
    <row r="197" ht="15.75" customHeight="1">
      <c r="L197" s="30"/>
      <c r="N197" s="30"/>
    </row>
    <row r="198" ht="15.75" customHeight="1">
      <c r="L198" s="30"/>
      <c r="N198" s="30"/>
    </row>
    <row r="199" ht="15.75" customHeight="1">
      <c r="L199" s="30"/>
      <c r="N199" s="30"/>
    </row>
    <row r="200" ht="15.75" customHeight="1">
      <c r="L200" s="30"/>
      <c r="N200" s="30"/>
    </row>
    <row r="201" ht="15.75" customHeight="1">
      <c r="L201" s="30"/>
      <c r="N201" s="30"/>
    </row>
    <row r="202" ht="15.75" customHeight="1">
      <c r="L202" s="30"/>
      <c r="N202" s="30"/>
    </row>
    <row r="203" ht="15.75" customHeight="1">
      <c r="L203" s="30"/>
      <c r="N203" s="30"/>
    </row>
    <row r="204" ht="15.75" customHeight="1">
      <c r="L204" s="30"/>
      <c r="N204" s="30"/>
    </row>
    <row r="205" ht="15.75" customHeight="1">
      <c r="L205" s="30"/>
      <c r="N205" s="30"/>
    </row>
    <row r="206" ht="15.75" customHeight="1">
      <c r="L206" s="30"/>
      <c r="N206" s="30"/>
    </row>
    <row r="207" ht="15.75" customHeight="1">
      <c r="L207" s="30"/>
      <c r="N207" s="30"/>
    </row>
    <row r="208" ht="15.75" customHeight="1">
      <c r="L208" s="30"/>
      <c r="N208" s="30"/>
    </row>
    <row r="209" ht="15.75" customHeight="1">
      <c r="L209" s="30"/>
      <c r="N209" s="30"/>
    </row>
    <row r="210" ht="15.75" customHeight="1">
      <c r="L210" s="30"/>
      <c r="N210" s="30"/>
    </row>
    <row r="211" ht="15.75" customHeight="1">
      <c r="L211" s="30"/>
      <c r="N211" s="30"/>
    </row>
    <row r="212" ht="15.75" customHeight="1">
      <c r="L212" s="30"/>
      <c r="N212" s="30"/>
    </row>
    <row r="213" ht="15.75" customHeight="1">
      <c r="L213" s="30"/>
      <c r="N213" s="30"/>
    </row>
    <row r="214" ht="15.75" customHeight="1">
      <c r="L214" s="30"/>
      <c r="N214" s="30"/>
    </row>
    <row r="215" ht="15.75" customHeight="1">
      <c r="L215" s="30"/>
      <c r="N215" s="30"/>
    </row>
    <row r="216" ht="15.75" customHeight="1">
      <c r="L216" s="30"/>
      <c r="N216" s="30"/>
    </row>
    <row r="217" ht="15.75" customHeight="1">
      <c r="L217" s="30"/>
      <c r="N217" s="30"/>
    </row>
    <row r="218" ht="15.75" customHeight="1">
      <c r="L218" s="30"/>
      <c r="N218" s="30"/>
    </row>
    <row r="219" ht="15.75" customHeight="1">
      <c r="L219" s="30"/>
      <c r="N219" s="30"/>
    </row>
    <row r="220" ht="15.75" customHeight="1">
      <c r="L220" s="30"/>
      <c r="N220" s="30"/>
    </row>
    <row r="221" ht="15.75" customHeight="1">
      <c r="L221" s="30"/>
      <c r="N221" s="30"/>
    </row>
    <row r="222" ht="15.75" customHeight="1">
      <c r="L222" s="30"/>
      <c r="N222" s="30"/>
    </row>
    <row r="223" ht="15.75" customHeight="1">
      <c r="L223" s="30"/>
      <c r="N223" s="30"/>
    </row>
    <row r="224" ht="15.75" customHeight="1">
      <c r="L224" s="30"/>
      <c r="N224" s="30"/>
    </row>
    <row r="225" ht="15.75" customHeight="1">
      <c r="L225" s="30"/>
      <c r="N225" s="30"/>
    </row>
    <row r="226" ht="15.75" customHeight="1">
      <c r="L226" s="30"/>
      <c r="N226" s="30"/>
    </row>
    <row r="227" ht="15.75" customHeight="1">
      <c r="L227" s="30"/>
      <c r="N227" s="30"/>
    </row>
    <row r="228" ht="15.75" customHeight="1">
      <c r="L228" s="30"/>
      <c r="N228" s="30"/>
    </row>
    <row r="229" ht="15.75" customHeight="1">
      <c r="L229" s="30"/>
      <c r="N229" s="30"/>
    </row>
    <row r="230" ht="15.75" customHeight="1">
      <c r="L230" s="30"/>
      <c r="N230" s="30"/>
    </row>
    <row r="231" ht="15.75" customHeight="1">
      <c r="L231" s="30"/>
      <c r="N231" s="30"/>
    </row>
    <row r="232" ht="15.75" customHeight="1">
      <c r="L232" s="30"/>
      <c r="N232" s="30"/>
    </row>
    <row r="233" ht="15.75" customHeight="1">
      <c r="L233" s="30"/>
      <c r="N233" s="30"/>
    </row>
    <row r="234" ht="15.75" customHeight="1">
      <c r="L234" s="30"/>
      <c r="N234" s="30"/>
    </row>
    <row r="235" ht="15.75" customHeight="1">
      <c r="L235" s="30"/>
      <c r="N235" s="30"/>
    </row>
    <row r="236" ht="15.75" customHeight="1">
      <c r="L236" s="30"/>
      <c r="N236" s="30"/>
    </row>
    <row r="237" ht="15.75" customHeight="1">
      <c r="L237" s="30"/>
      <c r="N237" s="30"/>
    </row>
    <row r="238" ht="15.75" customHeight="1">
      <c r="L238" s="30"/>
      <c r="N238" s="30"/>
    </row>
    <row r="239" ht="15.75" customHeight="1">
      <c r="L239" s="30"/>
      <c r="N239" s="30"/>
    </row>
    <row r="240" ht="15.75" customHeight="1">
      <c r="L240" s="30"/>
      <c r="N240" s="30"/>
    </row>
    <row r="241" ht="15.75" customHeight="1">
      <c r="L241" s="30"/>
      <c r="N241" s="30"/>
    </row>
    <row r="242" ht="15.75" customHeight="1">
      <c r="L242" s="30"/>
      <c r="N242" s="30"/>
    </row>
    <row r="243" ht="15.75" customHeight="1">
      <c r="L243" s="30"/>
      <c r="N243" s="30"/>
    </row>
    <row r="244" ht="15.75" customHeight="1">
      <c r="L244" s="30"/>
      <c r="N244" s="30"/>
    </row>
    <row r="245" ht="15.75" customHeight="1">
      <c r="L245" s="30"/>
      <c r="N245" s="30"/>
    </row>
    <row r="246" ht="15.75" customHeight="1">
      <c r="L246" s="30"/>
      <c r="N246" s="30"/>
    </row>
    <row r="247" ht="15.75" customHeight="1">
      <c r="L247" s="30"/>
      <c r="N247" s="30"/>
    </row>
    <row r="248" ht="15.75" customHeight="1">
      <c r="L248" s="30"/>
      <c r="N248" s="30"/>
    </row>
    <row r="249" ht="15.75" customHeight="1">
      <c r="L249" s="30"/>
      <c r="N249" s="30"/>
    </row>
    <row r="250" ht="15.75" customHeight="1">
      <c r="L250" s="30"/>
      <c r="N250" s="30"/>
    </row>
    <row r="251" ht="15.75" customHeight="1">
      <c r="L251" s="30"/>
      <c r="N251" s="30"/>
    </row>
    <row r="252" ht="15.75" customHeight="1">
      <c r="L252" s="30"/>
      <c r="N252" s="30"/>
    </row>
    <row r="253" ht="15.75" customHeight="1">
      <c r="L253" s="30"/>
      <c r="N253" s="30"/>
    </row>
    <row r="254" ht="15.75" customHeight="1">
      <c r="L254" s="30"/>
      <c r="N254" s="30"/>
    </row>
    <row r="255" ht="15.75" customHeight="1">
      <c r="L255" s="30"/>
      <c r="N255" s="30"/>
    </row>
    <row r="256" ht="15.75" customHeight="1">
      <c r="L256" s="30"/>
      <c r="N256" s="30"/>
    </row>
    <row r="257" ht="15.75" customHeight="1">
      <c r="L257" s="30"/>
      <c r="N257" s="30"/>
    </row>
    <row r="258" ht="15.75" customHeight="1">
      <c r="L258" s="30"/>
      <c r="N258" s="30"/>
    </row>
    <row r="259" ht="15.75" customHeight="1">
      <c r="L259" s="30"/>
      <c r="N259" s="30"/>
    </row>
    <row r="260" ht="15.75" customHeight="1">
      <c r="L260" s="30"/>
      <c r="N260" s="30"/>
    </row>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conditionalFormatting sqref="N6 L15 N15">
    <cfRule type="containsText" dxfId="1" priority="1" operator="containsText" text="Return on Equity is growing">
      <formula>NOT(ISERROR(SEARCH(("Return on Equity is growing"),(N6))))</formula>
    </cfRule>
  </conditionalFormatting>
  <conditionalFormatting sqref="N6 L15 N15">
    <cfRule type="containsText" dxfId="2" priority="2" operator="containsText" text="Return on equity is not satisfactory. Due proper due diligence">
      <formula>NOT(ISERROR(SEARCH(("Return on equity is not satisfactory. Due proper due diligence"),(N6))))</formula>
    </cfRule>
  </conditionalFormatting>
  <conditionalFormatting sqref="L32:L33 N32:N33">
    <cfRule type="containsText" dxfId="2" priority="3" operator="containsText" text="Not satisfactory, Do proper due diligence on cash flow statement">
      <formula>NOT(ISERROR(SEARCH(("Not satisfactory, Do proper due diligence on cash flow statement"),(L32))))</formula>
    </cfRule>
  </conditionalFormatting>
  <conditionalFormatting sqref="L32:L33 N32:N33">
    <cfRule type="containsText" dxfId="1" priority="4" operator="containsText" text="A number greater than 1 is good to go">
      <formula>NOT(ISERROR(SEARCH(("A number greater than 1 is good to go"),(L32))))</formula>
    </cfRule>
  </conditionalFormatting>
  <conditionalFormatting sqref="L42 N42">
    <cfRule type="containsText" dxfId="2" priority="5" operator="containsText" text="The company is already growing at a rate which is more than its self sustainable growth rate">
      <formula>NOT(ISERROR(SEARCH(("The company is already growing at a rate which is more than its self sustainable growth rate"),(L42))))</formula>
    </cfRule>
  </conditionalFormatting>
  <conditionalFormatting sqref="L42 N42">
    <cfRule type="containsText" dxfId="1" priority="6" operator="containsText" text="The company can increase its sales growth without external funding">
      <formula>NOT(ISERROR(SEARCH(("The company can increase its sales growth without external funding"),(L42))))</formula>
    </cfRule>
  </conditionalFormatting>
  <conditionalFormatting sqref="N61">
    <cfRule type="containsText" dxfId="2" priority="7" operator="containsText" text="The scrip looks over-valued">
      <formula>NOT(ISERROR(SEARCH(("The scrip looks over-valued"),(N61))))</formula>
    </cfRule>
  </conditionalFormatting>
  <conditionalFormatting sqref="N61">
    <cfRule type="containsText" dxfId="1" priority="8" operator="containsText" text="The scrip is fairly valued">
      <formula>NOT(ISERROR(SEARCH(("The scrip is fairly valued"),(N61))))</formula>
    </cfRule>
  </conditionalFormatting>
  <dataValidations>
    <dataValidation type="list" allowBlank="1" sqref="B45">
      <formula1>Lookup!$A$3:$A$18</formula1>
    </dataValidation>
  </dataValidations>
  <drawing r:id="rId2"/>
  <legacyDrawing r:id="rId3"/>
  <tableParts count="1">
    <tablePart r:id="rId5"/>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2">
      <c r="A2" s="33" t="s">
        <v>68</v>
      </c>
      <c r="B2" s="33" t="s">
        <v>70</v>
      </c>
    </row>
    <row r="3">
      <c r="A3" s="40" t="s">
        <v>109</v>
      </c>
      <c r="B3" s="39">
        <v>0.136</v>
      </c>
    </row>
    <row r="4">
      <c r="A4" s="40" t="s">
        <v>110</v>
      </c>
      <c r="B4" s="39">
        <v>0.137</v>
      </c>
    </row>
    <row r="5">
      <c r="A5" s="40" t="s">
        <v>111</v>
      </c>
      <c r="B5" s="39">
        <v>0.137</v>
      </c>
    </row>
    <row r="6">
      <c r="A6" s="40" t="s">
        <v>112</v>
      </c>
      <c r="B6" s="39">
        <v>0.139</v>
      </c>
    </row>
    <row r="7">
      <c r="A7" s="40" t="s">
        <v>113</v>
      </c>
      <c r="B7" s="39">
        <v>0.141</v>
      </c>
    </row>
    <row r="8">
      <c r="A8" s="40" t="s">
        <v>114</v>
      </c>
      <c r="B8" s="39">
        <v>0.145</v>
      </c>
    </row>
    <row r="9">
      <c r="A9" s="40" t="s">
        <v>116</v>
      </c>
      <c r="B9" s="41">
        <v>0.15</v>
      </c>
    </row>
    <row r="10" ht="15.75" customHeight="1">
      <c r="A10" s="40" t="s">
        <v>117</v>
      </c>
      <c r="B10" s="39">
        <v>0.151</v>
      </c>
    </row>
    <row r="11" ht="15.75" customHeight="1">
      <c r="A11" s="40" t="s">
        <v>118</v>
      </c>
      <c r="B11" s="39">
        <v>0.153</v>
      </c>
    </row>
    <row r="12" ht="15.75" customHeight="1">
      <c r="A12" s="40" t="s">
        <v>119</v>
      </c>
      <c r="B12" s="39">
        <v>0.154</v>
      </c>
    </row>
    <row r="13" ht="15.75" customHeight="1">
      <c r="A13" s="40" t="s">
        <v>120</v>
      </c>
      <c r="B13" s="39">
        <v>0.154</v>
      </c>
    </row>
    <row r="14" ht="15.75" customHeight="1">
      <c r="A14" s="40" t="s">
        <v>69</v>
      </c>
      <c r="B14" s="39">
        <v>0.155</v>
      </c>
    </row>
    <row r="15" ht="15.75" customHeight="1">
      <c r="A15" s="40" t="s">
        <v>121</v>
      </c>
      <c r="B15" s="39">
        <v>0.159</v>
      </c>
    </row>
    <row r="16" ht="15.75" customHeight="1">
      <c r="A16" s="40" t="s">
        <v>122</v>
      </c>
      <c r="B16" s="39">
        <v>0.168</v>
      </c>
    </row>
    <row r="17" ht="15.75" customHeight="1">
      <c r="A17" s="40" t="s">
        <v>123</v>
      </c>
      <c r="B17" s="39">
        <v>0.178</v>
      </c>
    </row>
    <row r="18" ht="15.75" customHeight="1">
      <c r="A18" s="40" t="s">
        <v>124</v>
      </c>
      <c r="B18" s="41">
        <v>0.15</v>
      </c>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drawing r:id="rId1"/>
</worksheet>
</file>